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showInkAnnotation="0" autoCompressPictures="0"/>
  <mc:AlternateContent xmlns:mc="http://schemas.openxmlformats.org/markup-compatibility/2006">
    <mc:Choice Requires="x15">
      <x15ac:absPath xmlns:x15ac="http://schemas.microsoft.com/office/spreadsheetml/2010/11/ac" url="C:\Users\owner\Desktop\CERJ\"/>
    </mc:Choice>
  </mc:AlternateContent>
  <xr:revisionPtr revIDLastSave="0" documentId="8_{B64A4BC4-8F45-47C7-9538-B6EA65A04755}" xr6:coauthVersionLast="40" xr6:coauthVersionMax="40" xr10:uidLastSave="{00000000-0000-0000-0000-000000000000}"/>
  <bookViews>
    <workbookView xWindow="0" yWindow="0" windowWidth="26280" windowHeight="9705" tabRatio="500" xr2:uid="{00000000-000D-0000-FFFF-FFFF00000000}"/>
  </bookViews>
  <sheets>
    <sheet name="Side by Side, COMPS" sheetId="8" r:id="rId1"/>
  </sheets>
  <definedNames>
    <definedName name="_xlnm.Print_Area" localSheetId="0">'Side by Side, COMPS'!$B$3:$U$62</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H5" i="8" l="1"/>
  <c r="H10" i="8"/>
  <c r="H16" i="8"/>
  <c r="H18" i="8"/>
  <c r="H20" i="8" s="1"/>
  <c r="H22" i="8"/>
  <c r="D10" i="8"/>
  <c r="D16" i="8"/>
  <c r="D17" i="8"/>
  <c r="D18" i="8"/>
  <c r="D20" i="8" s="1"/>
  <c r="D42" i="8" s="1"/>
  <c r="D19" i="8"/>
  <c r="C10" i="8"/>
  <c r="C16" i="8"/>
  <c r="C18" i="8"/>
  <c r="C20" i="8"/>
  <c r="C21" i="8" s="1"/>
  <c r="C22" i="8"/>
  <c r="J22" i="8"/>
  <c r="I15" i="8"/>
  <c r="N15" i="8" s="1"/>
  <c r="U10" i="8"/>
  <c r="M17" i="8"/>
  <c r="R17" i="8"/>
  <c r="S17" i="8"/>
  <c r="S10" i="8"/>
  <c r="P10" i="8"/>
  <c r="N17" i="8"/>
  <c r="N10" i="8"/>
  <c r="K10" i="8"/>
  <c r="I17" i="8"/>
  <c r="I10" i="8"/>
  <c r="U45" i="8"/>
  <c r="U44" i="8"/>
  <c r="U41" i="8"/>
  <c r="T10" i="8"/>
  <c r="M15" i="8"/>
  <c r="T15" i="8"/>
  <c r="T20" i="8"/>
  <c r="T21" i="8" s="1"/>
  <c r="T22" i="8"/>
  <c r="T45" i="8"/>
  <c r="T44" i="8"/>
  <c r="T41" i="8"/>
  <c r="S45" i="8"/>
  <c r="S44" i="8"/>
  <c r="S41" i="8"/>
  <c r="M5" i="8"/>
  <c r="R5" i="8" s="1"/>
  <c r="R10" i="8" s="1"/>
  <c r="M7" i="8"/>
  <c r="R7" i="8"/>
  <c r="R15" i="8"/>
  <c r="M19" i="8"/>
  <c r="R19" i="8"/>
  <c r="R20" i="8"/>
  <c r="R22" i="8"/>
  <c r="R45" i="8"/>
  <c r="R44" i="8"/>
  <c r="R42" i="8"/>
  <c r="P45" i="8"/>
  <c r="P44" i="8"/>
  <c r="P41" i="8"/>
  <c r="O10" i="8"/>
  <c r="O41" i="8" s="1"/>
  <c r="O15" i="8"/>
  <c r="O20" i="8" s="1"/>
  <c r="O42" i="8" s="1"/>
  <c r="O45" i="8"/>
  <c r="O44" i="8"/>
  <c r="N45" i="8"/>
  <c r="N44" i="8"/>
  <c r="N41" i="8"/>
  <c r="M20" i="8"/>
  <c r="M45" i="8"/>
  <c r="M44" i="8"/>
  <c r="M42" i="8"/>
  <c r="K45" i="8"/>
  <c r="K44" i="8"/>
  <c r="K41" i="8"/>
  <c r="J10" i="8"/>
  <c r="J41" i="8" s="1"/>
  <c r="J20" i="8"/>
  <c r="J21" i="8"/>
  <c r="J24" i="8"/>
  <c r="J46" i="8" s="1"/>
  <c r="J45" i="8"/>
  <c r="J44" i="8"/>
  <c r="J43" i="8"/>
  <c r="J42" i="8"/>
  <c r="I45" i="8"/>
  <c r="I44" i="8"/>
  <c r="I41" i="8"/>
  <c r="H45" i="8"/>
  <c r="H44" i="8"/>
  <c r="H41" i="8"/>
  <c r="F46" i="8"/>
  <c r="F45" i="8"/>
  <c r="F44" i="8"/>
  <c r="F43" i="8"/>
  <c r="F42" i="8"/>
  <c r="F41" i="8"/>
  <c r="E46" i="8"/>
  <c r="E45" i="8"/>
  <c r="E44" i="8"/>
  <c r="E43" i="8"/>
  <c r="E42" i="8"/>
  <c r="E41" i="8"/>
  <c r="D45" i="8"/>
  <c r="D44" i="8"/>
  <c r="D41" i="8"/>
  <c r="C45" i="8"/>
  <c r="C44" i="8"/>
  <c r="C42" i="8"/>
  <c r="C41" i="8"/>
  <c r="S15" i="8" l="1"/>
  <c r="N20" i="8"/>
  <c r="P15" i="8"/>
  <c r="P20" i="8" s="1"/>
  <c r="H21" i="8"/>
  <c r="H42" i="8"/>
  <c r="R21" i="8"/>
  <c r="R41" i="8"/>
  <c r="T24" i="8"/>
  <c r="T46" i="8" s="1"/>
  <c r="T43" i="8"/>
  <c r="C43" i="8"/>
  <c r="C24" i="8"/>
  <c r="D21" i="8"/>
  <c r="T42" i="8"/>
  <c r="O21" i="8"/>
  <c r="I20" i="8"/>
  <c r="I42" i="8" s="1"/>
  <c r="M10" i="8"/>
  <c r="K15" i="8"/>
  <c r="K20" i="8" s="1"/>
  <c r="E53" i="8" l="1"/>
  <c r="E54" i="8"/>
  <c r="E56" i="8"/>
  <c r="C46" i="8"/>
  <c r="E55" i="8"/>
  <c r="E57" i="8"/>
  <c r="P42" i="8"/>
  <c r="P21" i="8"/>
  <c r="R24" i="8"/>
  <c r="R46" i="8" s="1"/>
  <c r="R43" i="8"/>
  <c r="K42" i="8"/>
  <c r="K21" i="8"/>
  <c r="N42" i="8"/>
  <c r="N21" i="8"/>
  <c r="I21" i="8"/>
  <c r="O24" i="8"/>
  <c r="O46" i="8" s="1"/>
  <c r="O43" i="8"/>
  <c r="M41" i="8"/>
  <c r="M21" i="8"/>
  <c r="D43" i="8"/>
  <c r="D24" i="8"/>
  <c r="D46" i="8" s="1"/>
  <c r="H24" i="8"/>
  <c r="H43" i="8"/>
  <c r="S20" i="8"/>
  <c r="U15" i="8"/>
  <c r="U20" i="8" s="1"/>
  <c r="S42" i="8" l="1"/>
  <c r="S21" i="8"/>
  <c r="K24" i="8"/>
  <c r="K46" i="8" s="1"/>
  <c r="K43" i="8"/>
  <c r="I24" i="8"/>
  <c r="I46" i="8" s="1"/>
  <c r="I43" i="8"/>
  <c r="U42" i="8"/>
  <c r="U21" i="8"/>
  <c r="F54" i="8"/>
  <c r="F55" i="8" s="1"/>
  <c r="F56" i="8" s="1"/>
  <c r="F57" i="8" s="1"/>
  <c r="F53" i="8"/>
  <c r="P43" i="8"/>
  <c r="P24" i="8"/>
  <c r="P46" i="8" s="1"/>
  <c r="M24" i="8"/>
  <c r="M46" i="8" s="1"/>
  <c r="M43" i="8"/>
  <c r="E58" i="8"/>
  <c r="E60" i="8"/>
  <c r="H46" i="8"/>
  <c r="E59" i="8"/>
  <c r="N24" i="8"/>
  <c r="N46" i="8" s="1"/>
  <c r="N43" i="8"/>
  <c r="S43" i="8" l="1"/>
  <c r="S24" i="8"/>
  <c r="S46" i="8" s="1"/>
  <c r="U24" i="8"/>
  <c r="U46" i="8" s="1"/>
  <c r="U43" i="8"/>
  <c r="F58" i="8"/>
  <c r="F59" i="8" s="1"/>
  <c r="F60" i="8" s="1"/>
</calcChain>
</file>

<file path=xl/sharedStrings.xml><?xml version="1.0" encoding="utf-8"?>
<sst xmlns="http://schemas.openxmlformats.org/spreadsheetml/2006/main" count="82" uniqueCount="57">
  <si>
    <t>Revenue - ALL CERJ Properties</t>
  </si>
  <si>
    <t xml:space="preserve">     * Lakeview,  Grocery &amp; Professional</t>
  </si>
  <si>
    <t xml:space="preserve">     * Lakeview,  Apartment with Commercial</t>
  </si>
  <si>
    <t xml:space="preserve">     * Lakeview, Front 2 Pads (Coffee &amp; Restaurant)</t>
  </si>
  <si>
    <t xml:space="preserve">     * Heritage House</t>
  </si>
  <si>
    <t xml:space="preserve">     * Jubilee</t>
  </si>
  <si>
    <t>Debt Service &amp; Expenses,….</t>
  </si>
  <si>
    <t xml:space="preserve">     * Lakeview, Mortgage # 1, Grocery &amp; Professional Bldg</t>
  </si>
  <si>
    <t xml:space="preserve">     * Heritgae House  (Non Recoverable, Non Mortgage)</t>
  </si>
  <si>
    <t xml:space="preserve">     * Jubilee  (Non Recoverable, Non Mortgage)</t>
  </si>
  <si>
    <t>Annual Projected Surplus, PRE-TAX  Revenue  for Distribution</t>
  </si>
  <si>
    <t>Surplus  Cash to Distribute, Pay-down debt,…</t>
  </si>
  <si>
    <t xml:space="preserve">     * Lakeview, Mortgage # 2, Apartment with Commercial</t>
  </si>
  <si>
    <t xml:space="preserve">     * Lakeview, Mortgage # 3, Front 2 Pads (Coffee &amp; Restaurant)</t>
  </si>
  <si>
    <t xml:space="preserve">     * Heritage House, Mortgage</t>
  </si>
  <si>
    <t xml:space="preserve">     * Jubilee, Mortgage</t>
  </si>
  <si>
    <r>
      <t xml:space="preserve">Anticipated, Stabilized numbers, UPON Completion, in +/- 18 months, then, moving forward through the next 5 years:   </t>
    </r>
    <r>
      <rPr>
        <sz val="12"/>
        <color rgb="FFFF0000"/>
        <rFont val="Calibri (Body)"/>
      </rPr>
      <t xml:space="preserve">WITH ALL Buildings, </t>
    </r>
    <r>
      <rPr>
        <u/>
        <sz val="12"/>
        <color rgb="FFFF0000"/>
        <rFont val="Calibri (Body)"/>
      </rPr>
      <t>Including</t>
    </r>
    <r>
      <rPr>
        <sz val="12"/>
        <color rgb="FFFF0000"/>
        <rFont val="Calibri (Body)"/>
      </rPr>
      <t xml:space="preserve"> New Apartment Bldg</t>
    </r>
  </si>
  <si>
    <r>
      <t xml:space="preserve">Anticipated, Stabilized numbers, UPON Completion, in +/- 18 months, then, moving forward through the next 5 years:   </t>
    </r>
    <r>
      <rPr>
        <sz val="12"/>
        <color rgb="FFFF0000"/>
        <rFont val="Calibri (Body)"/>
      </rPr>
      <t xml:space="preserve">WITH ALL Buildings, </t>
    </r>
    <r>
      <rPr>
        <u/>
        <sz val="12"/>
        <color rgb="FFFF0000"/>
        <rFont val="Calibri (Body)"/>
      </rPr>
      <t>BUT NOT Including</t>
    </r>
    <r>
      <rPr>
        <sz val="12"/>
        <color rgb="FFFF0000"/>
        <rFont val="Calibri (Body)"/>
      </rPr>
      <t xml:space="preserve"> New Apartment Bldg</t>
    </r>
  </si>
  <si>
    <r>
      <t xml:space="preserve">Anticipated, Stabilized numbers, FROM years 6 through year 10:   </t>
    </r>
    <r>
      <rPr>
        <sz val="12"/>
        <color rgb="FFFF0000"/>
        <rFont val="Calibri (Body)"/>
      </rPr>
      <t xml:space="preserve">WITH ALL Buildings, </t>
    </r>
    <r>
      <rPr>
        <u/>
        <sz val="12"/>
        <color rgb="FFFF0000"/>
        <rFont val="Calibri (Body)"/>
      </rPr>
      <t>Including</t>
    </r>
    <r>
      <rPr>
        <sz val="12"/>
        <color rgb="FFFF0000"/>
        <rFont val="Calibri (Body)"/>
      </rPr>
      <t xml:space="preserve"> New Apartment Bldg</t>
    </r>
  </si>
  <si>
    <r>
      <t xml:space="preserve">Anticipated, Stabilized numbers, FROM years 6 through year 10:   </t>
    </r>
    <r>
      <rPr>
        <sz val="12"/>
        <color rgb="FFFF0000"/>
        <rFont val="Calibri (Body)"/>
      </rPr>
      <t xml:space="preserve">WITH ALL Buildings, </t>
    </r>
    <r>
      <rPr>
        <u/>
        <sz val="12"/>
        <color rgb="FFFF0000"/>
        <rFont val="Calibri (Body)"/>
      </rPr>
      <t>BUT NOT Including</t>
    </r>
    <r>
      <rPr>
        <sz val="12"/>
        <color rgb="FFFF0000"/>
        <rFont val="Calibri (Body)"/>
      </rPr>
      <t xml:space="preserve"> New Apartment Bldg</t>
    </r>
  </si>
  <si>
    <r>
      <t xml:space="preserve">Anticipated, Stabilized numbers, FROM Year 11 - 15:   </t>
    </r>
    <r>
      <rPr>
        <sz val="12"/>
        <color rgb="FFFF0000"/>
        <rFont val="Calibri (Body)"/>
      </rPr>
      <t xml:space="preserve">WITH ALL Buildings, </t>
    </r>
    <r>
      <rPr>
        <u/>
        <sz val="12"/>
        <color rgb="FFFF0000"/>
        <rFont val="Calibri (Body)"/>
      </rPr>
      <t>Including</t>
    </r>
    <r>
      <rPr>
        <sz val="12"/>
        <color rgb="FFFF0000"/>
        <rFont val="Calibri (Body)"/>
      </rPr>
      <t xml:space="preserve"> New Apartment Bldg</t>
    </r>
  </si>
  <si>
    <r>
      <t xml:space="preserve">Anticipated, Stabilized numbers, FROM Year 11 through year 15:   </t>
    </r>
    <r>
      <rPr>
        <sz val="12"/>
        <color rgb="FFFF0000"/>
        <rFont val="Calibri (Body)"/>
      </rPr>
      <t xml:space="preserve">WITH ALL Buildings, </t>
    </r>
    <r>
      <rPr>
        <u/>
        <sz val="12"/>
        <color rgb="FFFF0000"/>
        <rFont val="Calibri (Body)"/>
      </rPr>
      <t>BUT NOT Including</t>
    </r>
    <r>
      <rPr>
        <sz val="12"/>
        <color rgb="FFFF0000"/>
        <rFont val="Calibri (Body)"/>
      </rPr>
      <t xml:space="preserve"> New Apartment Bldg</t>
    </r>
  </si>
  <si>
    <r>
      <t xml:space="preserve">Anticipated, Stabilized numbers, FROM Year 15 - 20:   </t>
    </r>
    <r>
      <rPr>
        <sz val="12"/>
        <color rgb="FFFF0000"/>
        <rFont val="Calibri (Body)"/>
      </rPr>
      <t xml:space="preserve">WITH ALL Buildings, </t>
    </r>
    <r>
      <rPr>
        <u/>
        <sz val="12"/>
        <color rgb="FFFF0000"/>
        <rFont val="Calibri (Body)"/>
      </rPr>
      <t>Including</t>
    </r>
    <r>
      <rPr>
        <sz val="12"/>
        <color rgb="FFFF0000"/>
        <rFont val="Calibri (Body)"/>
      </rPr>
      <t xml:space="preserve"> New Apartment Bldg</t>
    </r>
  </si>
  <si>
    <r>
      <t xml:space="preserve">Anticipated, Stabilized numbers, FROM Year 15 through year 20:   </t>
    </r>
    <r>
      <rPr>
        <sz val="12"/>
        <color rgb="FFFF0000"/>
        <rFont val="Calibri (Body)"/>
      </rPr>
      <t xml:space="preserve">WITH ALL Buildings, </t>
    </r>
    <r>
      <rPr>
        <u/>
        <sz val="12"/>
        <color rgb="FFFF0000"/>
        <rFont val="Calibri (Body)"/>
      </rPr>
      <t>BUT NOT Including</t>
    </r>
    <r>
      <rPr>
        <sz val="12"/>
        <color rgb="FFFF0000"/>
        <rFont val="Calibri (Body)"/>
      </rPr>
      <t xml:space="preserve"> New Apartment Bldg</t>
    </r>
  </si>
  <si>
    <t>Interest to E &amp; R for Loan  ***</t>
  </si>
  <si>
    <t>Consolidated Summary</t>
  </si>
  <si>
    <t>All Combined Debt Service (Mortgages) and Operating Costs</t>
  </si>
  <si>
    <t>Projected / Estimated allowance for annual Income Tax</t>
  </si>
  <si>
    <t>Estimated / Anticipated Surplus  Cash to Distribute, Pay-down debt,…</t>
  </si>
  <si>
    <t>ALL Combined Estimated Annual Revenue</t>
  </si>
  <si>
    <r>
      <t xml:space="preserve">Anticipated, Stabilized numbers, UPON Completion, in +/- 18 months, then, moving forward through the next 5 years:   </t>
    </r>
    <r>
      <rPr>
        <sz val="12"/>
        <color rgb="FFFF0000"/>
        <rFont val="Calibri (Body)"/>
      </rPr>
      <t xml:space="preserve">WITH ALL Buildings, </t>
    </r>
    <r>
      <rPr>
        <u/>
        <sz val="12"/>
        <color rgb="FFFF0000"/>
        <rFont val="Calibri (Body)"/>
      </rPr>
      <t>Including</t>
    </r>
    <r>
      <rPr>
        <sz val="12"/>
        <color rgb="FFFF0000"/>
        <rFont val="Calibri (Body)"/>
      </rPr>
      <t xml:space="preserve"> New Kelowna Apartment Bldg, but "assuming" the Sale (disposition) of both Calgary Apartment Buildings</t>
    </r>
  </si>
  <si>
    <r>
      <t xml:space="preserve">Anticipated, Stabilized numbers, FROM yeara 6 through year 10:   </t>
    </r>
    <r>
      <rPr>
        <sz val="12"/>
        <color rgb="FFFF0000"/>
        <rFont val="Calibri (Body)"/>
      </rPr>
      <t xml:space="preserve">WITH ALL Buildings, </t>
    </r>
    <r>
      <rPr>
        <u/>
        <sz val="12"/>
        <color rgb="FFFF0000"/>
        <rFont val="Calibri (Body)"/>
      </rPr>
      <t>Including</t>
    </r>
    <r>
      <rPr>
        <sz val="12"/>
        <color rgb="FFFF0000"/>
        <rFont val="Calibri (Body)"/>
      </rPr>
      <t xml:space="preserve"> New Kelowna Apartment Bldg, </t>
    </r>
    <r>
      <rPr>
        <u/>
        <sz val="12"/>
        <color rgb="FFFF0000"/>
        <rFont val="Calibri (Body)"/>
      </rPr>
      <t>BUT "assuming" the Sale (disposition) of both Calgary Apartment Buildings</t>
    </r>
  </si>
  <si>
    <r>
      <t xml:space="preserve">Anticipated, Stabilized numbers, FROM years 11 through year 15:   </t>
    </r>
    <r>
      <rPr>
        <sz val="12"/>
        <color rgb="FFFF0000"/>
        <rFont val="Calibri (Body)"/>
      </rPr>
      <t xml:space="preserve">WITH ALL Buildings, </t>
    </r>
    <r>
      <rPr>
        <u/>
        <sz val="12"/>
        <color rgb="FFFF0000"/>
        <rFont val="Calibri (Body)"/>
      </rPr>
      <t>Including</t>
    </r>
    <r>
      <rPr>
        <sz val="12"/>
        <color rgb="FFFF0000"/>
        <rFont val="Calibri (Body)"/>
      </rPr>
      <t xml:space="preserve"> New Kelowna Apartment Bldg, </t>
    </r>
    <r>
      <rPr>
        <u/>
        <sz val="12"/>
        <color rgb="FFFF0000"/>
        <rFont val="Calibri (Body)"/>
      </rPr>
      <t>BUT "assuming" the Sale (disposition) of both Calgary Apartment Buildings</t>
    </r>
  </si>
  <si>
    <r>
      <t xml:space="preserve">Anticipated, Stabilized numbers, FROM years 15 through year 20:   </t>
    </r>
    <r>
      <rPr>
        <sz val="12"/>
        <color rgb="FFFF0000"/>
        <rFont val="Calibri (Body)"/>
      </rPr>
      <t xml:space="preserve">WITH ALL Buildings, </t>
    </r>
    <r>
      <rPr>
        <u/>
        <sz val="12"/>
        <color rgb="FFFF0000"/>
        <rFont val="Calibri (Body)"/>
      </rPr>
      <t>Including</t>
    </r>
    <r>
      <rPr>
        <sz val="12"/>
        <color rgb="FFFF0000"/>
        <rFont val="Calibri (Body)"/>
      </rPr>
      <t xml:space="preserve"> New Kelowna Apartment Bldg, </t>
    </r>
    <r>
      <rPr>
        <u/>
        <sz val="12"/>
        <color rgb="FFFF0000"/>
        <rFont val="Calibri (Body)"/>
      </rPr>
      <t>BUT "assuming" the Sale (disposition) of both Calgary Apartment Buildings</t>
    </r>
  </si>
  <si>
    <t xml:space="preserve">     * Lakeview Expenses (Non Recoverable, Non Mortgage, Including Apt)</t>
  </si>
  <si>
    <r>
      <t xml:space="preserve">Anticipated, Stabilized numbers, UPON Completion, in +/- 18 months, then, moving forward through the next 5 years:   </t>
    </r>
    <r>
      <rPr>
        <sz val="12"/>
        <color rgb="FFFF0000"/>
        <rFont val="Calibri (Body)"/>
      </rPr>
      <t xml:space="preserve">WITH Lakeview Mall, </t>
    </r>
    <r>
      <rPr>
        <u/>
        <sz val="12"/>
        <color rgb="FFFF0000"/>
        <rFont val="Calibri (Body)"/>
      </rPr>
      <t>BUT NOT Including</t>
    </r>
    <r>
      <rPr>
        <sz val="12"/>
        <color rgb="FFFF0000"/>
        <rFont val="Calibri (Body)"/>
      </rPr>
      <t xml:space="preserve"> New Lakeview Apartment Bldg </t>
    </r>
    <r>
      <rPr>
        <u/>
        <sz val="12"/>
        <color rgb="FFFF0000"/>
        <rFont val="Calibri (Body)"/>
      </rPr>
      <t>and ASSUMING the SALE of 2020 &amp; 721</t>
    </r>
  </si>
  <si>
    <r>
      <t xml:space="preserve">Anticipated, Stabilized numbers, FROM years 6 through year 10:   </t>
    </r>
    <r>
      <rPr>
        <sz val="12"/>
        <color rgb="FFFF0000"/>
        <rFont val="Calibri (Body)"/>
      </rPr>
      <t xml:space="preserve">WITH Lakeview Mall, </t>
    </r>
    <r>
      <rPr>
        <u/>
        <sz val="12"/>
        <color rgb="FFFF0000"/>
        <rFont val="Calibri (Body)"/>
      </rPr>
      <t>BUT NOT Including</t>
    </r>
    <r>
      <rPr>
        <sz val="12"/>
        <color rgb="FFFF0000"/>
        <rFont val="Calibri (Body)"/>
      </rPr>
      <t xml:space="preserve"> New Lakeview Apartment Bldg </t>
    </r>
    <r>
      <rPr>
        <u/>
        <sz val="12"/>
        <color rgb="FFFF0000"/>
        <rFont val="Calibri (Body)"/>
      </rPr>
      <t>and ASSUMING the SALE of 2020 &amp; 721</t>
    </r>
  </si>
  <si>
    <r>
      <t xml:space="preserve">Anticipated, Stabilized numbers, FROM Year 11 through year 15:   </t>
    </r>
    <r>
      <rPr>
        <sz val="12"/>
        <color rgb="FFFF0000"/>
        <rFont val="Calibri (Body)"/>
      </rPr>
      <t xml:space="preserve">WITH Lakeview Mall, </t>
    </r>
    <r>
      <rPr>
        <u/>
        <sz val="12"/>
        <color rgb="FFFF0000"/>
        <rFont val="Calibri (Body)"/>
      </rPr>
      <t>BUT NOT Including</t>
    </r>
    <r>
      <rPr>
        <sz val="12"/>
        <color rgb="FFFF0000"/>
        <rFont val="Calibri (Body)"/>
      </rPr>
      <t xml:space="preserve"> New Lakeview Apartment Bldg </t>
    </r>
    <r>
      <rPr>
        <u/>
        <sz val="12"/>
        <color rgb="FFFF0000"/>
        <rFont val="Calibri (Body)"/>
      </rPr>
      <t>and ASSUMING the SALE of 2020 &amp; 721</t>
    </r>
  </si>
  <si>
    <r>
      <t xml:space="preserve">Anticipated, Stabilized numbers, FROM Year 15 through year 20:   </t>
    </r>
    <r>
      <rPr>
        <sz val="12"/>
        <color rgb="FFFF0000"/>
        <rFont val="Calibri (Body)"/>
      </rPr>
      <t xml:space="preserve">WITH Lakeview Mall, </t>
    </r>
    <r>
      <rPr>
        <u/>
        <sz val="12"/>
        <color rgb="FFFF0000"/>
        <rFont val="Calibri (Body)"/>
      </rPr>
      <t>BUT NOT Including</t>
    </r>
    <r>
      <rPr>
        <sz val="12"/>
        <color rgb="FFFF0000"/>
        <rFont val="Calibri (Body)"/>
      </rPr>
      <t xml:space="preserve"> New Lakeview Apartment Bldg </t>
    </r>
    <r>
      <rPr>
        <u/>
        <sz val="12"/>
        <color rgb="FFFF0000"/>
        <rFont val="Calibri (Body)"/>
      </rPr>
      <t>and ASSUMING the SALE of 2020 &amp; 721</t>
    </r>
  </si>
  <si>
    <t>1)  All Projections are PRE TAX</t>
  </si>
  <si>
    <t>2)  All projections +/- take "into" account for some inflation, an increase in revenues &amp; expenses and a decrease of Mortgage costs,…</t>
  </si>
  <si>
    <t>3)  I have tried to be as accurate as posible, but do keep in mind - these are projections - 5, 10 &amp; 15 years "out" - Much can change!  I have tried my best to be as accurate and all -inclusive here as I can,… I do know much of this info, but also  - need to try to anticapte (in the future) a lot of it too.</t>
  </si>
  <si>
    <t>4)  Note:  Under the assumption that suggests selling both Calgary Apartments, I am "predicting" that this would result in: paying off exisitng mortgages on these buildings, paying some Income tax and then using the balance of the cash to pay off/down, the balance of the larger Lakeview Mortgage.  Under a scenario that might see these building sold, this cash (or a portion thereof) could also go towards repaying the E&amp;R loan.</t>
  </si>
  <si>
    <t>5)   Note: to be clear,… the above chart does not reflect any Pay-Out or pay-back of the proposed Loan from E&amp;R.</t>
  </si>
  <si>
    <t>Year</t>
  </si>
  <si>
    <t>Potential amount of funds available to E&amp;R for PAY-BACK of loan, each year</t>
  </si>
  <si>
    <t>Cummulative Total Payback of E&amp;R Loan,..</t>
  </si>
  <si>
    <t>Potential Pay-Back of E&amp;R Loan from Annual Projected Surplus Cash</t>
  </si>
  <si>
    <t>&lt;*&gt;  Projected / Estimated allowance for CERJ (APT &amp; SC) Income Tax as may be owing</t>
  </si>
  <si>
    <t>12)</t>
  </si>
  <si>
    <t xml:space="preserve">9)  The chart at the very bottom, was put together to try to illustrate what a Pay-back of the +/- $2m loan to E&amp;R could look like - assuming / if we were to use all of the available excess cash flow as anticipated and generated from all of the CERJ Assets to repay this loan.   Based on my projections, pursuing this route would likley eliminate our loan in +/- approximately 7-8 years (using "after-tax" surplus dollars,...  Keep in mind, our surpluss may fluctuate a bit and also, as the amount outstanding to E&amp;R gets paid back/down, the interest owing also will decreases as it will be based on a declining amount, thus, in theory, providing a bit more surplus cash to apply towards this debt, each year. </t>
  </si>
  <si>
    <t xml:space="preserve">11)  Based on all of this analysis, while a bit confusing and perhaps overwhelming (sorry - can't help that), there is no doubt that long term (ie: 7-10 years +++), we CERJ, are and will be best-off with the new apartment building as part of the entire porfolio even if we are to decide to sell one or more of the Calgary buildings.  </t>
  </si>
  <si>
    <t xml:space="preserve">8)  Tax as owing, after all expenses, etc (line &lt;*&gt;) has been include here, based on an initial, high level review by Al. We will look more closely at this (after tax season), but at current , the numbers as carried here, for this purpose, should give some relatively close estimation of what we can expect.  After several discussions with Al, we've looked at the approximate taxes as estimated to be owig - for the 2 Calgary Apt Bldgs and I have included a realistic allowance here, for this.  As for the taxes owing on the income generated from the new shopping center and new apartment building, his rough analysis indicates that there will likley be little to NO taxes owing on the revenue as generated from these properties, for approximately 10 years, due to the ammortization write-offs that he anticiapted.  As such, I have not factored-in any allowance for income taxes in this regard, during the first 10 years.  In years 11+,... it is difficult to estimate at this point, but suffice to say, we can anticipate taxes will start to be due an payable.  At that time (or before, in preparation) , we will need to work with our accounting teams to strategize how to best minimize the taxes as generated and owing.   </t>
  </si>
  <si>
    <r>
      <t xml:space="preserve">6)  Interest on the loan.  Note </t>
    </r>
    <r>
      <rPr>
        <sz val="14"/>
        <color rgb="FFFF0000"/>
        <rFont val="Calibri (Body)"/>
      </rPr>
      <t>***</t>
    </r>
    <r>
      <rPr>
        <sz val="14"/>
        <color theme="1"/>
        <rFont val="Calibri"/>
        <family val="2"/>
        <scheme val="minor"/>
      </rPr>
      <t xml:space="preserve"> the above charts allow for an initial interest rate of 6% on the full loan amount for the first 5 years that it it outstanding, then it is projected to increase to 8% on the next 5 years.  We feel it is importnat to be transparent here,.. and suggest that the rate of return that we receive be somewhat tied-to and in-keeping/consistant with, the Bank of Canada prime interest rate, plus an additional few points.  This is very common within the "lendng" industry, especially for a similar such investment/loan - that is potentially long (ish) term and with no pre-determined pay-back plan.  We feel that this is fair to all, as we are using our own personal after-tax funds to help build equity and future cash flow, for all of CERJ</t>
    </r>
  </si>
  <si>
    <r>
      <t xml:space="preserve">7)  Note, the first 2 "year" scenarios (ie: years 1-5, and then years 5-10) include an Interest payment to E&amp;R,…. But does NOT account or reflect the loan from E&amp;R as being "paid" out - at all! - Simply, annual interest payments </t>
    </r>
    <r>
      <rPr>
        <sz val="14"/>
        <color theme="1"/>
        <rFont val="Calibri (Body)"/>
      </rPr>
      <t>(which, as noted above would likely increase over time) - based on the full loan amount.</t>
    </r>
  </si>
  <si>
    <r>
      <t xml:space="preserve">10)  </t>
    </r>
    <r>
      <rPr>
        <sz val="14"/>
        <color theme="1"/>
        <rFont val="Calibri (Body)"/>
      </rPr>
      <t>Here, I have taken the "approach / liberty" of assuming that the E&amp;R loan will (somehow) be paid out within the 10 year scenario (ie: assuming NO debt or interst to E&amp;R in year 11, onward).  This (more expeditious payment) is certainly what E&amp;R would like to see happen, ideally - sooner.  There are numerous options and opportunities for us to evaluate - going forward, that should enable this happen.  For this to happen, we will indeed, need to arrive upon a plan.  We can look at simply repaying the loan from surpluss cash flow until it is repaid, or, we can look at selling one, or more of the Calgary Buildings, or, eventualy, possibly use some of the Estates cash reserves, or maybe even re-mortgage one of the properties (although this would increase the annual mortgage debt on my charts,...).</t>
    </r>
  </si>
  <si>
    <r>
      <rPr>
        <b/>
        <sz val="26"/>
        <color rgb="FFFF0000"/>
        <rFont val="Calibri (Body)"/>
      </rPr>
      <t>#99.</t>
    </r>
    <r>
      <rPr>
        <b/>
        <sz val="22"/>
        <color theme="1"/>
        <rFont val="Calibri"/>
        <scheme val="minor"/>
      </rPr>
      <t xml:space="preserve">  CERJ  - PROJECTIONS.     </t>
    </r>
    <r>
      <rPr>
        <b/>
        <sz val="22"/>
        <color rgb="FFFF0000"/>
        <rFont val="Calibri (Body)"/>
      </rPr>
      <t xml:space="preserve">(1) </t>
    </r>
    <r>
      <rPr>
        <b/>
        <sz val="16"/>
        <color theme="1"/>
        <rFont val="Calibri (Body)"/>
      </rPr>
      <t xml:space="preserve">With/Including "new" Apartment Building - and with Loan of +/- $2.0m from E&amp;R and with annual Interest payments "only" to E&amp;R, but with NO provisions or allowances included for the Payback of E&amp;R Loan of +/- $2.0m   </t>
    </r>
    <r>
      <rPr>
        <b/>
        <sz val="16"/>
        <color rgb="FFFF0000"/>
        <rFont val="Calibri (Body)"/>
      </rPr>
      <t>(2)</t>
    </r>
    <r>
      <rPr>
        <b/>
        <sz val="16"/>
        <color theme="1"/>
        <rFont val="Calibri (Body)"/>
      </rPr>
      <t xml:space="preserve">, but with NO NEW Apartment Bldg,   </t>
    </r>
    <r>
      <rPr>
        <b/>
        <sz val="16"/>
        <color rgb="FFFF0000"/>
        <rFont val="Calibri (Body)"/>
      </rPr>
      <t>(3)</t>
    </r>
    <r>
      <rPr>
        <b/>
        <sz val="16"/>
        <color theme="1"/>
        <rFont val="Calibri (Body)"/>
      </rPr>
      <t xml:space="preserve">  Assuming Sale of 2020 &amp; 721 within +/- 5 years But includes New Lakeview Apt bldg  </t>
    </r>
    <r>
      <rPr>
        <b/>
        <sz val="16"/>
        <color rgb="FFFF0000"/>
        <rFont val="Calibri (Body)"/>
      </rPr>
      <t xml:space="preserve">(4)  </t>
    </r>
    <r>
      <rPr>
        <b/>
        <sz val="16"/>
        <color theme="1"/>
        <rFont val="Calibri (Body)"/>
      </rPr>
      <t>Same as # 3, which assumes the future sale of the Calgary Apt Bldgs and does NOT include the New Lakeview Apt building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</si>
</sst>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_);_(&quot;$&quot;* \(#,##0\);_(&quot;$&quot;* &quot;-&quot;??_);_(@_)"/>
    <numFmt numFmtId="165" formatCode="0.0%"/>
  </numFmts>
  <fonts count="27">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u/>
      <sz val="12"/>
      <color theme="10"/>
      <name val="Calibri"/>
      <family val="2"/>
      <scheme val="minor"/>
    </font>
    <font>
      <u/>
      <sz val="12"/>
      <color theme="11"/>
      <name val="Calibri"/>
      <family val="2"/>
      <scheme val="minor"/>
    </font>
    <font>
      <sz val="8"/>
      <name val="Calibri"/>
      <family val="2"/>
      <scheme val="minor"/>
    </font>
    <font>
      <b/>
      <sz val="22"/>
      <color theme="1"/>
      <name val="Calibri"/>
      <scheme val="minor"/>
    </font>
    <font>
      <sz val="12"/>
      <color rgb="FFFF0000"/>
      <name val="Calibri"/>
      <family val="2"/>
      <scheme val="minor"/>
    </font>
    <font>
      <b/>
      <sz val="14"/>
      <color theme="1"/>
      <name val="Calibri"/>
      <family val="2"/>
      <scheme val="minor"/>
    </font>
    <font>
      <sz val="12"/>
      <color theme="0" tint="-0.499984740745262"/>
      <name val="Calibri"/>
      <family val="2"/>
      <scheme val="minor"/>
    </font>
    <font>
      <sz val="12"/>
      <color theme="0" tint="-0.34998626667073579"/>
      <name val="Calibri"/>
      <family val="2"/>
      <scheme val="minor"/>
    </font>
    <font>
      <b/>
      <sz val="12"/>
      <color theme="0" tint="-0.499984740745262"/>
      <name val="Calibri"/>
      <scheme val="minor"/>
    </font>
    <font>
      <b/>
      <u/>
      <sz val="14"/>
      <color theme="1"/>
      <name val="Calibri"/>
      <scheme val="minor"/>
    </font>
    <font>
      <b/>
      <sz val="16"/>
      <color theme="1"/>
      <name val="Calibri (Body)"/>
    </font>
    <font>
      <b/>
      <sz val="26"/>
      <color rgb="FFFF0000"/>
      <name val="Calibri (Body)"/>
    </font>
    <font>
      <b/>
      <sz val="22"/>
      <color rgb="FFFF0000"/>
      <name val="Calibri (Body)"/>
    </font>
    <font>
      <sz val="12"/>
      <color rgb="FFFF0000"/>
      <name val="Calibri (Body)"/>
    </font>
    <font>
      <u/>
      <sz val="12"/>
      <color rgb="FFFF0000"/>
      <name val="Calibri (Body)"/>
    </font>
    <font>
      <b/>
      <sz val="16"/>
      <color rgb="FFFF0000"/>
      <name val="Calibri (Body)"/>
    </font>
    <font>
      <b/>
      <sz val="36"/>
      <color rgb="FFFF0000"/>
      <name val="Calibri"/>
      <scheme val="minor"/>
    </font>
    <font>
      <sz val="12"/>
      <color theme="1"/>
      <name val="Arial"/>
    </font>
    <font>
      <b/>
      <sz val="16"/>
      <color theme="1"/>
      <name val="Calibri"/>
      <scheme val="minor"/>
    </font>
    <font>
      <sz val="14"/>
      <color theme="1"/>
      <name val="Calibri"/>
      <family val="2"/>
      <scheme val="minor"/>
    </font>
    <font>
      <sz val="14"/>
      <color rgb="FFFF0000"/>
      <name val="Calibri (Body)"/>
    </font>
    <font>
      <sz val="14"/>
      <color theme="1"/>
      <name val="Calibri (Body)"/>
    </font>
  </fonts>
  <fills count="12">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2"/>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theme="7" tint="0.79998168889431442"/>
        <bgColor indexed="64"/>
      </patternFill>
    </fill>
    <fill>
      <patternFill patternType="solid">
        <fgColor theme="6" tint="0.79998168889431442"/>
        <bgColor indexed="64"/>
      </patternFill>
    </fill>
  </fills>
  <borders count="42">
    <border>
      <left/>
      <right/>
      <top/>
      <bottom/>
      <diagonal/>
    </border>
    <border>
      <left/>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bottom style="thin">
        <color auto="1"/>
      </bottom>
      <diagonal/>
    </border>
    <border>
      <left/>
      <right/>
      <top style="medium">
        <color auto="1"/>
      </top>
      <bottom style="medium">
        <color auto="1"/>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bottom/>
      <diagonal/>
    </border>
    <border>
      <left style="thin">
        <color auto="1"/>
      </left>
      <right style="medium">
        <color auto="1"/>
      </right>
      <top style="thin">
        <color auto="1"/>
      </top>
      <bottom style="thin">
        <color auto="1"/>
      </bottom>
      <diagonal/>
    </border>
    <border>
      <left/>
      <right style="thin">
        <color auto="1"/>
      </right>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bottom style="medium">
        <color auto="1"/>
      </bottom>
      <diagonal/>
    </border>
    <border>
      <left style="medium">
        <color auto="1"/>
      </left>
      <right style="medium">
        <color auto="1"/>
      </right>
      <top/>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right style="thin">
        <color auto="1"/>
      </right>
      <top/>
      <bottom style="thin">
        <color auto="1"/>
      </bottom>
      <diagonal/>
    </border>
    <border>
      <left/>
      <right style="medium">
        <color auto="1"/>
      </right>
      <top/>
      <bottom style="thin">
        <color auto="1"/>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bottom style="medium">
        <color auto="1"/>
      </bottom>
      <diagonal/>
    </border>
    <border>
      <left style="medium">
        <color auto="1"/>
      </left>
      <right style="thin">
        <color auto="1"/>
      </right>
      <top style="medium">
        <color auto="1"/>
      </top>
      <bottom/>
      <diagonal/>
    </border>
  </borders>
  <cellStyleXfs count="86">
    <xf numFmtId="0" fontId="0" fillId="0" borderId="0"/>
    <xf numFmtId="43" fontId="3" fillId="0" borderId="0" applyFont="0" applyFill="0" applyBorder="0" applyAlignment="0" applyProtection="0"/>
    <xf numFmtId="9" fontId="3"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44" fontId="2"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211">
    <xf numFmtId="0" fontId="0" fillId="0" borderId="0" xfId="0"/>
    <xf numFmtId="0" fontId="0" fillId="0" borderId="1" xfId="0" applyBorder="1"/>
    <xf numFmtId="0" fontId="0" fillId="0" borderId="0" xfId="0" applyBorder="1"/>
    <xf numFmtId="0" fontId="0" fillId="0" borderId="0" xfId="0" applyFill="1" applyBorder="1"/>
    <xf numFmtId="0" fontId="0" fillId="0" borderId="9" xfId="0" applyBorder="1"/>
    <xf numFmtId="0" fontId="0" fillId="0" borderId="0" xfId="0" applyFill="1"/>
    <xf numFmtId="0" fontId="0" fillId="0" borderId="7" xfId="0" applyBorder="1"/>
    <xf numFmtId="0" fontId="0" fillId="0" borderId="8" xfId="0" applyBorder="1"/>
    <xf numFmtId="0" fontId="4" fillId="3" borderId="6" xfId="0" applyNumberFormat="1" applyFont="1" applyFill="1" applyBorder="1" applyAlignment="1">
      <alignment horizontal="left" vertical="center"/>
    </xf>
    <xf numFmtId="164" fontId="0" fillId="3" borderId="0" xfId="71" applyNumberFormat="1" applyFont="1" applyFill="1" applyBorder="1"/>
    <xf numFmtId="164" fontId="0" fillId="3" borderId="0" xfId="0" applyNumberFormat="1" applyFill="1" applyBorder="1"/>
    <xf numFmtId="0" fontId="4" fillId="5" borderId="6" xfId="1" applyNumberFormat="1" applyFont="1" applyFill="1" applyBorder="1" applyAlignment="1">
      <alignment horizontal="left" vertical="center" wrapText="1"/>
    </xf>
    <xf numFmtId="0" fontId="0" fillId="0" borderId="6" xfId="0" applyFill="1" applyBorder="1"/>
    <xf numFmtId="0" fontId="14" fillId="3" borderId="6" xfId="0" applyNumberFormat="1" applyFont="1" applyFill="1" applyBorder="1" applyAlignment="1">
      <alignment horizontal="left" vertical="center"/>
    </xf>
    <xf numFmtId="0" fontId="14" fillId="5" borderId="6" xfId="1" applyNumberFormat="1" applyFont="1" applyFill="1" applyBorder="1" applyAlignment="1">
      <alignment horizontal="left" vertical="center" wrapText="1"/>
    </xf>
    <xf numFmtId="0" fontId="10" fillId="3" borderId="6" xfId="0" applyNumberFormat="1" applyFont="1" applyFill="1" applyBorder="1" applyAlignment="1">
      <alignment wrapText="1"/>
    </xf>
    <xf numFmtId="164" fontId="12" fillId="3" borderId="10" xfId="71" applyNumberFormat="1" applyFont="1" applyFill="1" applyBorder="1"/>
    <xf numFmtId="164" fontId="0" fillId="0" borderId="0" xfId="71" applyNumberFormat="1" applyFont="1" applyFill="1" applyBorder="1"/>
    <xf numFmtId="164" fontId="0" fillId="0" borderId="0" xfId="0" applyNumberFormat="1" applyFill="1" applyBorder="1"/>
    <xf numFmtId="164" fontId="0" fillId="0" borderId="0" xfId="0" applyNumberFormat="1" applyBorder="1"/>
    <xf numFmtId="164" fontId="11" fillId="0" borderId="9" xfId="71" applyNumberFormat="1" applyFont="1" applyFill="1" applyBorder="1"/>
    <xf numFmtId="164" fontId="0" fillId="0" borderId="10" xfId="0" applyNumberFormat="1" applyFill="1" applyBorder="1"/>
    <xf numFmtId="0" fontId="8" fillId="0" borderId="2" xfId="0" applyFont="1" applyBorder="1" applyAlignment="1">
      <alignment wrapText="1"/>
    </xf>
    <xf numFmtId="164" fontId="12" fillId="3" borderId="22" xfId="71" applyNumberFormat="1" applyFont="1" applyFill="1" applyBorder="1"/>
    <xf numFmtId="164" fontId="12" fillId="3" borderId="14" xfId="71" applyNumberFormat="1" applyFont="1" applyFill="1" applyBorder="1"/>
    <xf numFmtId="164" fontId="0" fillId="3" borderId="22" xfId="71" applyNumberFormat="1" applyFont="1" applyFill="1" applyBorder="1"/>
    <xf numFmtId="164" fontId="0" fillId="3" borderId="14" xfId="71" applyNumberFormat="1" applyFont="1" applyFill="1" applyBorder="1"/>
    <xf numFmtId="164" fontId="0" fillId="3" borderId="22" xfId="0" applyNumberFormat="1" applyFill="1" applyBorder="1"/>
    <xf numFmtId="164" fontId="0" fillId="3" borderId="14" xfId="0" applyNumberFormat="1" applyFill="1" applyBorder="1"/>
    <xf numFmtId="164" fontId="1" fillId="3" borderId="22" xfId="71" applyNumberFormat="1" applyFont="1" applyFill="1" applyBorder="1"/>
    <xf numFmtId="164" fontId="1" fillId="3" borderId="14" xfId="71" applyNumberFormat="1" applyFont="1" applyFill="1" applyBorder="1"/>
    <xf numFmtId="164" fontId="0" fillId="0" borderId="22" xfId="71" applyNumberFormat="1" applyFont="1" applyFill="1" applyBorder="1"/>
    <xf numFmtId="164" fontId="0" fillId="0" borderId="21" xfId="71" applyNumberFormat="1" applyFont="1" applyFill="1" applyBorder="1"/>
    <xf numFmtId="164" fontId="0" fillId="0" borderId="27" xfId="71" applyNumberFormat="1" applyFont="1" applyFill="1" applyBorder="1"/>
    <xf numFmtId="164" fontId="0" fillId="0" borderId="9" xfId="71" applyNumberFormat="1" applyFont="1" applyFill="1" applyBorder="1"/>
    <xf numFmtId="164" fontId="11" fillId="0" borderId="22" xfId="71" applyNumberFormat="1" applyFont="1" applyFill="1" applyBorder="1"/>
    <xf numFmtId="164" fontId="1" fillId="0" borderId="22" xfId="71" applyNumberFormat="1" applyFont="1" applyFill="1" applyBorder="1"/>
    <xf numFmtId="164" fontId="1" fillId="0" borderId="21" xfId="71" applyNumberFormat="1" applyFont="1" applyFill="1" applyBorder="1"/>
    <xf numFmtId="164" fontId="1" fillId="0" borderId="9" xfId="71" applyNumberFormat="1" applyFont="1" applyFill="1" applyBorder="1"/>
    <xf numFmtId="164" fontId="0" fillId="0" borderId="9" xfId="0" applyNumberFormat="1" applyFill="1" applyBorder="1"/>
    <xf numFmtId="0" fontId="0" fillId="3" borderId="28" xfId="0" applyFill="1" applyBorder="1" applyAlignment="1">
      <alignment wrapText="1"/>
    </xf>
    <xf numFmtId="0" fontId="0" fillId="3" borderId="12" xfId="0" applyFill="1" applyBorder="1" applyAlignment="1">
      <alignment wrapText="1"/>
    </xf>
    <xf numFmtId="0" fontId="0" fillId="3" borderId="13" xfId="0" applyFill="1" applyBorder="1" applyAlignment="1">
      <alignment wrapText="1"/>
    </xf>
    <xf numFmtId="0" fontId="0" fillId="0" borderId="28" xfId="0" applyFill="1" applyBorder="1" applyAlignment="1">
      <alignment wrapText="1"/>
    </xf>
    <xf numFmtId="0" fontId="0" fillId="0" borderId="29" xfId="0" applyFill="1" applyBorder="1" applyAlignment="1">
      <alignment wrapText="1"/>
    </xf>
    <xf numFmtId="0" fontId="0" fillId="0" borderId="3" xfId="0" applyFill="1" applyBorder="1" applyAlignment="1">
      <alignment wrapText="1"/>
    </xf>
    <xf numFmtId="164" fontId="0" fillId="0" borderId="6" xfId="0" applyNumberFormat="1" applyFill="1" applyBorder="1"/>
    <xf numFmtId="164" fontId="9" fillId="3" borderId="32" xfId="71" applyNumberFormat="1" applyFont="1" applyFill="1" applyBorder="1"/>
    <xf numFmtId="164" fontId="9" fillId="3" borderId="33" xfId="71" applyNumberFormat="1" applyFont="1" applyFill="1" applyBorder="1"/>
    <xf numFmtId="164" fontId="9" fillId="0" borderId="31" xfId="71" applyNumberFormat="1" applyFont="1" applyFill="1" applyBorder="1"/>
    <xf numFmtId="164" fontId="9" fillId="0" borderId="11" xfId="71" applyNumberFormat="1" applyFont="1" applyFill="1" applyBorder="1"/>
    <xf numFmtId="164" fontId="9" fillId="0" borderId="35" xfId="71" applyNumberFormat="1" applyFont="1" applyFill="1" applyBorder="1"/>
    <xf numFmtId="0" fontId="0" fillId="3" borderId="39" xfId="0" applyFill="1" applyBorder="1" applyAlignment="1">
      <alignment wrapText="1"/>
    </xf>
    <xf numFmtId="164" fontId="12" fillId="3" borderId="19" xfId="71" applyNumberFormat="1" applyFont="1" applyFill="1" applyBorder="1"/>
    <xf numFmtId="164" fontId="1" fillId="3" borderId="0" xfId="71" applyNumberFormat="1" applyFont="1" applyFill="1" applyBorder="1"/>
    <xf numFmtId="164" fontId="9" fillId="3" borderId="4" xfId="71" applyNumberFormat="1" applyFont="1" applyFill="1" applyBorder="1"/>
    <xf numFmtId="0" fontId="4" fillId="8" borderId="6" xfId="0" applyNumberFormat="1" applyFont="1" applyFill="1" applyBorder="1" applyAlignment="1">
      <alignment horizontal="left" vertical="center"/>
    </xf>
    <xf numFmtId="164" fontId="4" fillId="8" borderId="22" xfId="71" applyNumberFormat="1" applyFont="1" applyFill="1" applyBorder="1"/>
    <xf numFmtId="164" fontId="4" fillId="8" borderId="0" xfId="71" applyNumberFormat="1" applyFont="1" applyFill="1" applyBorder="1"/>
    <xf numFmtId="164" fontId="4" fillId="8" borderId="14" xfId="71" applyNumberFormat="1" applyFont="1" applyFill="1" applyBorder="1"/>
    <xf numFmtId="164" fontId="4" fillId="8" borderId="6" xfId="71" applyNumberFormat="1" applyFont="1" applyFill="1" applyBorder="1"/>
    <xf numFmtId="164" fontId="4" fillId="8" borderId="10" xfId="71" applyNumberFormat="1" applyFont="1" applyFill="1" applyBorder="1"/>
    <xf numFmtId="164" fontId="4" fillId="8" borderId="21" xfId="71" applyNumberFormat="1" applyFont="1" applyFill="1" applyBorder="1"/>
    <xf numFmtId="164" fontId="4" fillId="8" borderId="9" xfId="71" applyNumberFormat="1" applyFont="1" applyFill="1" applyBorder="1"/>
    <xf numFmtId="0" fontId="10" fillId="6" borderId="38" xfId="0" applyNumberFormat="1" applyFont="1" applyFill="1" applyBorder="1"/>
    <xf numFmtId="164" fontId="4" fillId="6" borderId="23" xfId="0" applyNumberFormat="1" applyFont="1" applyFill="1" applyBorder="1"/>
    <xf numFmtId="164" fontId="4" fillId="6" borderId="1" xfId="0" applyNumberFormat="1" applyFont="1" applyFill="1" applyBorder="1"/>
    <xf numFmtId="164" fontId="4" fillId="6" borderId="25" xfId="0" applyNumberFormat="1" applyFont="1" applyFill="1" applyBorder="1"/>
    <xf numFmtId="164" fontId="4" fillId="6" borderId="7" xfId="0" applyNumberFormat="1" applyFont="1" applyFill="1" applyBorder="1"/>
    <xf numFmtId="164" fontId="4" fillId="6" borderId="24" xfId="0" applyNumberFormat="1" applyFont="1" applyFill="1" applyBorder="1"/>
    <xf numFmtId="164" fontId="4" fillId="6" borderId="26" xfId="0" applyNumberFormat="1" applyFont="1" applyFill="1" applyBorder="1"/>
    <xf numFmtId="164" fontId="13" fillId="6" borderId="8" xfId="0" applyNumberFormat="1" applyFont="1" applyFill="1" applyBorder="1"/>
    <xf numFmtId="0" fontId="10" fillId="0" borderId="6" xfId="0" applyFont="1" applyFill="1" applyBorder="1"/>
    <xf numFmtId="0" fontId="10" fillId="0" borderId="6" xfId="0" applyNumberFormat="1" applyFont="1" applyFill="1" applyBorder="1" applyAlignment="1">
      <alignment wrapText="1"/>
    </xf>
    <xf numFmtId="0" fontId="10" fillId="0" borderId="6" xfId="0" applyNumberFormat="1" applyFont="1" applyFill="1" applyBorder="1"/>
    <xf numFmtId="0" fontId="10" fillId="3" borderId="31" xfId="0" applyNumberFormat="1" applyFont="1" applyFill="1" applyBorder="1"/>
    <xf numFmtId="0" fontId="0" fillId="9" borderId="5" xfId="0" applyFill="1" applyBorder="1" applyAlignment="1">
      <alignment wrapText="1"/>
    </xf>
    <xf numFmtId="164" fontId="12" fillId="9" borderId="0" xfId="71" applyNumberFormat="1" applyFont="1" applyFill="1" applyBorder="1"/>
    <xf numFmtId="164" fontId="0" fillId="9" borderId="0" xfId="71" applyNumberFormat="1" applyFont="1" applyFill="1" applyBorder="1"/>
    <xf numFmtId="164" fontId="4" fillId="9" borderId="0" xfId="71" applyNumberFormat="1" applyFont="1" applyFill="1" applyBorder="1"/>
    <xf numFmtId="164" fontId="1" fillId="9" borderId="0" xfId="71" applyNumberFormat="1" applyFont="1" applyFill="1" applyBorder="1"/>
    <xf numFmtId="164" fontId="0" fillId="9" borderId="0" xfId="0" applyNumberFormat="1" applyFill="1" applyBorder="1"/>
    <xf numFmtId="164" fontId="9" fillId="9" borderId="4" xfId="71" applyNumberFormat="1" applyFont="1" applyFill="1" applyBorder="1"/>
    <xf numFmtId="164" fontId="4" fillId="9" borderId="1" xfId="0" applyNumberFormat="1" applyFont="1" applyFill="1" applyBorder="1"/>
    <xf numFmtId="0" fontId="0" fillId="9" borderId="0" xfId="0" applyFill="1" applyBorder="1"/>
    <xf numFmtId="164" fontId="0" fillId="9" borderId="9" xfId="71" applyNumberFormat="1" applyFont="1" applyFill="1" applyBorder="1"/>
    <xf numFmtId="0" fontId="4" fillId="7" borderId="15" xfId="1" applyNumberFormat="1" applyFont="1" applyFill="1" applyBorder="1" applyAlignment="1">
      <alignment horizontal="left" vertical="center" wrapText="1"/>
    </xf>
    <xf numFmtId="164" fontId="4" fillId="3" borderId="36" xfId="71" applyNumberFormat="1" applyFont="1" applyFill="1" applyBorder="1"/>
    <xf numFmtId="164" fontId="4" fillId="3" borderId="18" xfId="71" applyNumberFormat="1" applyFont="1" applyFill="1" applyBorder="1"/>
    <xf numFmtId="164" fontId="4" fillId="3" borderId="20" xfId="71" applyNumberFormat="1" applyFont="1" applyFill="1" applyBorder="1"/>
    <xf numFmtId="164" fontId="4" fillId="9" borderId="18" xfId="71" applyNumberFormat="1" applyFont="1" applyFill="1" applyBorder="1"/>
    <xf numFmtId="164" fontId="4" fillId="0" borderId="15" xfId="71" applyNumberFormat="1" applyFont="1" applyFill="1" applyBorder="1"/>
    <xf numFmtId="164" fontId="4" fillId="0" borderId="17" xfId="71" applyNumberFormat="1" applyFont="1" applyFill="1" applyBorder="1"/>
    <xf numFmtId="164" fontId="4" fillId="0" borderId="16" xfId="71" applyNumberFormat="1" applyFont="1" applyFill="1" applyBorder="1"/>
    <xf numFmtId="164" fontId="0" fillId="0" borderId="9" xfId="0" applyNumberFormat="1" applyBorder="1"/>
    <xf numFmtId="0" fontId="0" fillId="9" borderId="30" xfId="0" applyFill="1" applyBorder="1" applyAlignment="1">
      <alignment wrapText="1"/>
    </xf>
    <xf numFmtId="0" fontId="0" fillId="9" borderId="27" xfId="0" applyFill="1" applyBorder="1"/>
    <xf numFmtId="0" fontId="0" fillId="9" borderId="40" xfId="0" applyFill="1" applyBorder="1"/>
    <xf numFmtId="0" fontId="0" fillId="10" borderId="28" xfId="0" applyFill="1" applyBorder="1" applyAlignment="1">
      <alignment wrapText="1"/>
    </xf>
    <xf numFmtId="164" fontId="0" fillId="10" borderId="41" xfId="71" applyNumberFormat="1" applyFont="1" applyFill="1" applyBorder="1"/>
    <xf numFmtId="164" fontId="0" fillId="10" borderId="22" xfId="71" applyNumberFormat="1" applyFont="1" applyFill="1" applyBorder="1"/>
    <xf numFmtId="164" fontId="1" fillId="10" borderId="22" xfId="71" applyNumberFormat="1" applyFont="1" applyFill="1" applyBorder="1"/>
    <xf numFmtId="164" fontId="4" fillId="10" borderId="36" xfId="71" applyNumberFormat="1" applyFont="1" applyFill="1" applyBorder="1"/>
    <xf numFmtId="164" fontId="0" fillId="10" borderId="22" xfId="0" applyNumberFormat="1" applyFill="1" applyBorder="1"/>
    <xf numFmtId="164" fontId="9" fillId="10" borderId="32" xfId="71" applyNumberFormat="1" applyFont="1" applyFill="1" applyBorder="1"/>
    <xf numFmtId="164" fontId="0" fillId="0" borderId="41" xfId="71" applyNumberFormat="1" applyFont="1" applyFill="1" applyBorder="1"/>
    <xf numFmtId="164" fontId="4" fillId="0" borderId="36" xfId="71" applyNumberFormat="1" applyFont="1" applyFill="1" applyBorder="1"/>
    <xf numFmtId="164" fontId="0" fillId="0" borderId="22" xfId="0" applyNumberFormat="1" applyFill="1" applyBorder="1"/>
    <xf numFmtId="164" fontId="9" fillId="0" borderId="32" xfId="71" applyNumberFormat="1" applyFont="1" applyFill="1" applyBorder="1"/>
    <xf numFmtId="0" fontId="0" fillId="10" borderId="12" xfId="0" applyFill="1" applyBorder="1" applyAlignment="1">
      <alignment wrapText="1"/>
    </xf>
    <xf numFmtId="0" fontId="0" fillId="10" borderId="13" xfId="0" applyFill="1" applyBorder="1" applyAlignment="1">
      <alignment wrapText="1"/>
    </xf>
    <xf numFmtId="164" fontId="0" fillId="10" borderId="10" xfId="71" applyNumberFormat="1" applyFont="1" applyFill="1" applyBorder="1"/>
    <xf numFmtId="164" fontId="0" fillId="10" borderId="9" xfId="71" applyNumberFormat="1" applyFont="1" applyFill="1" applyBorder="1"/>
    <xf numFmtId="164" fontId="1" fillId="10" borderId="10" xfId="71" applyNumberFormat="1" applyFont="1" applyFill="1" applyBorder="1"/>
    <xf numFmtId="164" fontId="1" fillId="10" borderId="9" xfId="71" applyNumberFormat="1" applyFont="1" applyFill="1" applyBorder="1"/>
    <xf numFmtId="164" fontId="1" fillId="10" borderId="6" xfId="71" applyNumberFormat="1" applyFont="1" applyFill="1" applyBorder="1"/>
    <xf numFmtId="164" fontId="4" fillId="10" borderId="15" xfId="71" applyNumberFormat="1" applyFont="1" applyFill="1" applyBorder="1"/>
    <xf numFmtId="164" fontId="4" fillId="10" borderId="17" xfId="71" applyNumberFormat="1" applyFont="1" applyFill="1" applyBorder="1"/>
    <xf numFmtId="164" fontId="4" fillId="10" borderId="37" xfId="71" applyNumberFormat="1" applyFont="1" applyFill="1" applyBorder="1"/>
    <xf numFmtId="164" fontId="0" fillId="10" borderId="6" xfId="0" applyNumberFormat="1" applyFill="1" applyBorder="1"/>
    <xf numFmtId="164" fontId="0" fillId="10" borderId="10" xfId="0" applyNumberFormat="1" applyFill="1" applyBorder="1"/>
    <xf numFmtId="164" fontId="0" fillId="10" borderId="21" xfId="0" applyNumberFormat="1" applyFill="1" applyBorder="1"/>
    <xf numFmtId="164" fontId="9" fillId="10" borderId="31" xfId="71" applyNumberFormat="1" applyFont="1" applyFill="1" applyBorder="1"/>
    <xf numFmtId="164" fontId="9" fillId="10" borderId="11" xfId="71" applyNumberFormat="1" applyFont="1" applyFill="1" applyBorder="1"/>
    <xf numFmtId="164" fontId="9" fillId="10" borderId="34" xfId="71" applyNumberFormat="1" applyFont="1" applyFill="1" applyBorder="1"/>
    <xf numFmtId="0" fontId="0" fillId="4" borderId="28" xfId="0" applyFill="1" applyBorder="1" applyAlignment="1">
      <alignment wrapText="1"/>
    </xf>
    <xf numFmtId="0" fontId="0" fillId="4" borderId="12" xfId="0" applyFill="1" applyBorder="1" applyAlignment="1">
      <alignment wrapText="1"/>
    </xf>
    <xf numFmtId="0" fontId="0" fillId="4" borderId="13" xfId="0" applyFill="1" applyBorder="1" applyAlignment="1">
      <alignment wrapText="1"/>
    </xf>
    <xf numFmtId="164" fontId="0" fillId="4" borderId="22" xfId="71" applyNumberFormat="1" applyFont="1" applyFill="1" applyBorder="1"/>
    <xf numFmtId="164" fontId="0" fillId="4" borderId="21" xfId="71" applyNumberFormat="1" applyFont="1" applyFill="1" applyBorder="1"/>
    <xf numFmtId="164" fontId="0" fillId="4" borderId="41" xfId="71" applyNumberFormat="1" applyFont="1" applyFill="1" applyBorder="1"/>
    <xf numFmtId="164" fontId="0" fillId="4" borderId="9" xfId="71" applyNumberFormat="1" applyFont="1" applyFill="1" applyBorder="1"/>
    <xf numFmtId="164" fontId="1" fillId="4" borderId="22" xfId="71" applyNumberFormat="1" applyFont="1" applyFill="1" applyBorder="1"/>
    <xf numFmtId="164" fontId="1" fillId="4" borderId="21" xfId="71" applyNumberFormat="1" applyFont="1" applyFill="1" applyBorder="1"/>
    <xf numFmtId="164" fontId="1" fillId="4" borderId="9" xfId="71" applyNumberFormat="1" applyFont="1" applyFill="1" applyBorder="1"/>
    <xf numFmtId="164" fontId="4" fillId="4" borderId="15" xfId="71" applyNumberFormat="1" applyFont="1" applyFill="1" applyBorder="1"/>
    <xf numFmtId="164" fontId="4" fillId="4" borderId="17" xfId="71" applyNumberFormat="1" applyFont="1" applyFill="1" applyBorder="1"/>
    <xf numFmtId="164" fontId="4" fillId="4" borderId="36" xfId="71" applyNumberFormat="1" applyFont="1" applyFill="1" applyBorder="1"/>
    <xf numFmtId="164" fontId="4" fillId="4" borderId="37" xfId="71" applyNumberFormat="1" applyFont="1" applyFill="1" applyBorder="1"/>
    <xf numFmtId="164" fontId="0" fillId="4" borderId="6" xfId="0" applyNumberFormat="1" applyFill="1" applyBorder="1"/>
    <xf numFmtId="164" fontId="0" fillId="4" borderId="10" xfId="0" applyNumberFormat="1" applyFill="1" applyBorder="1"/>
    <xf numFmtId="164" fontId="0" fillId="4" borderId="22" xfId="0" applyNumberFormat="1" applyFill="1" applyBorder="1"/>
    <xf numFmtId="164" fontId="0" fillId="4" borderId="21" xfId="0" applyNumberFormat="1" applyFill="1" applyBorder="1"/>
    <xf numFmtId="164" fontId="9" fillId="4" borderId="31" xfId="71" applyNumberFormat="1" applyFont="1" applyFill="1" applyBorder="1"/>
    <xf numFmtId="164" fontId="9" fillId="4" borderId="11" xfId="71" applyNumberFormat="1" applyFont="1" applyFill="1" applyBorder="1"/>
    <xf numFmtId="164" fontId="9" fillId="4" borderId="32" xfId="71" applyNumberFormat="1" applyFont="1" applyFill="1" applyBorder="1"/>
    <xf numFmtId="164" fontId="9" fillId="4" borderId="34" xfId="71" applyNumberFormat="1" applyFont="1" applyFill="1" applyBorder="1"/>
    <xf numFmtId="0" fontId="0" fillId="4" borderId="29" xfId="0" applyFill="1" applyBorder="1" applyAlignment="1">
      <alignment wrapText="1"/>
    </xf>
    <xf numFmtId="0" fontId="0" fillId="4" borderId="39" xfId="0" applyFill="1" applyBorder="1" applyAlignment="1">
      <alignment wrapText="1"/>
    </xf>
    <xf numFmtId="164" fontId="0" fillId="4" borderId="0" xfId="0" applyNumberFormat="1" applyFill="1" applyBorder="1"/>
    <xf numFmtId="0" fontId="0" fillId="4" borderId="0" xfId="0" applyFill="1" applyBorder="1"/>
    <xf numFmtId="0" fontId="0" fillId="4" borderId="1" xfId="0" applyFill="1" applyBorder="1"/>
    <xf numFmtId="0" fontId="0" fillId="10" borderId="29" xfId="0" applyFill="1" applyBorder="1" applyAlignment="1">
      <alignment wrapText="1"/>
    </xf>
    <xf numFmtId="0" fontId="0" fillId="10" borderId="39" xfId="0" applyFill="1" applyBorder="1" applyAlignment="1">
      <alignment wrapText="1"/>
    </xf>
    <xf numFmtId="164" fontId="0" fillId="10" borderId="0" xfId="0" applyNumberFormat="1" applyFill="1" applyBorder="1"/>
    <xf numFmtId="0" fontId="0" fillId="10" borderId="0" xfId="0" applyFill="1" applyBorder="1"/>
    <xf numFmtId="0" fontId="0" fillId="10" borderId="1" xfId="0" applyFill="1" applyBorder="1"/>
    <xf numFmtId="0" fontId="0" fillId="3" borderId="0" xfId="0" applyFill="1" applyBorder="1"/>
    <xf numFmtId="0" fontId="0" fillId="3" borderId="1" xfId="0" applyFill="1" applyBorder="1"/>
    <xf numFmtId="0" fontId="10" fillId="0" borderId="2" xfId="0" applyNumberFormat="1" applyFont="1" applyFill="1" applyBorder="1"/>
    <xf numFmtId="164" fontId="22" fillId="3" borderId="5" xfId="0" applyNumberFormat="1" applyFont="1" applyFill="1" applyBorder="1"/>
    <xf numFmtId="0" fontId="22" fillId="9" borderId="30" xfId="0" applyFont="1" applyFill="1" applyBorder="1"/>
    <xf numFmtId="164" fontId="22" fillId="10" borderId="5" xfId="0" applyNumberFormat="1" applyFont="1" applyFill="1" applyBorder="1"/>
    <xf numFmtId="164" fontId="22" fillId="4" borderId="5" xfId="0" applyNumberFormat="1" applyFont="1" applyFill="1" applyBorder="1"/>
    <xf numFmtId="164" fontId="22" fillId="0" borderId="5" xfId="0" applyNumberFormat="1" applyFont="1" applyBorder="1"/>
    <xf numFmtId="164" fontId="22" fillId="0" borderId="3" xfId="0" applyNumberFormat="1" applyFont="1" applyBorder="1"/>
    <xf numFmtId="0" fontId="21" fillId="0" borderId="30" xfId="0" applyFont="1" applyFill="1" applyBorder="1"/>
    <xf numFmtId="164" fontId="1" fillId="0" borderId="10" xfId="71" applyNumberFormat="1" applyFont="1" applyFill="1" applyBorder="1"/>
    <xf numFmtId="164" fontId="1" fillId="4" borderId="10" xfId="71" applyNumberFormat="1" applyFont="1" applyFill="1" applyBorder="1"/>
    <xf numFmtId="0" fontId="0" fillId="11" borderId="5" xfId="0" applyFill="1" applyBorder="1"/>
    <xf numFmtId="0" fontId="0" fillId="11" borderId="5" xfId="0" applyFill="1" applyBorder="1" applyAlignment="1">
      <alignment wrapText="1"/>
    </xf>
    <xf numFmtId="0" fontId="0" fillId="11" borderId="3" xfId="0" applyFill="1" applyBorder="1" applyAlignment="1">
      <alignment wrapText="1"/>
    </xf>
    <xf numFmtId="0" fontId="0" fillId="11" borderId="6" xfId="0" applyFill="1" applyBorder="1"/>
    <xf numFmtId="0" fontId="0" fillId="11" borderId="0" xfId="0" applyFill="1" applyBorder="1" applyAlignment="1">
      <alignment horizontal="right"/>
    </xf>
    <xf numFmtId="0" fontId="0" fillId="11" borderId="0" xfId="0" applyFill="1" applyBorder="1"/>
    <xf numFmtId="164" fontId="0" fillId="11" borderId="0" xfId="0" applyNumberFormat="1" applyFill="1" applyBorder="1"/>
    <xf numFmtId="164" fontId="0" fillId="11" borderId="9" xfId="0" applyNumberFormat="1" applyFill="1" applyBorder="1"/>
    <xf numFmtId="0" fontId="0" fillId="11" borderId="7" xfId="0" applyFill="1" applyBorder="1"/>
    <xf numFmtId="0" fontId="0" fillId="11" borderId="1" xfId="0" applyFill="1" applyBorder="1"/>
    <xf numFmtId="0" fontId="0" fillId="11" borderId="8" xfId="0" applyFill="1" applyBorder="1"/>
    <xf numFmtId="0" fontId="23" fillId="11" borderId="2" xfId="0" applyFont="1" applyFill="1" applyBorder="1"/>
    <xf numFmtId="0" fontId="10" fillId="2" borderId="15" xfId="0" applyNumberFormat="1" applyFont="1" applyFill="1" applyBorder="1"/>
    <xf numFmtId="164" fontId="9" fillId="2" borderId="36" xfId="71" applyNumberFormat="1" applyFont="1" applyFill="1" applyBorder="1"/>
    <xf numFmtId="164" fontId="9" fillId="2" borderId="18" xfId="71" applyNumberFormat="1" applyFont="1" applyFill="1" applyBorder="1"/>
    <xf numFmtId="164" fontId="9" fillId="2" borderId="20" xfId="71" applyNumberFormat="1" applyFont="1" applyFill="1" applyBorder="1"/>
    <xf numFmtId="164" fontId="9" fillId="2" borderId="15" xfId="71" applyNumberFormat="1" applyFont="1" applyFill="1" applyBorder="1"/>
    <xf numFmtId="164" fontId="9" fillId="2" borderId="17" xfId="71" applyNumberFormat="1" applyFont="1" applyFill="1" applyBorder="1"/>
    <xf numFmtId="164" fontId="9" fillId="2" borderId="37" xfId="71" applyNumberFormat="1" applyFont="1" applyFill="1" applyBorder="1"/>
    <xf numFmtId="164" fontId="9" fillId="2" borderId="16" xfId="71" applyNumberFormat="1" applyFont="1" applyFill="1" applyBorder="1"/>
    <xf numFmtId="0" fontId="24" fillId="0" borderId="7" xfId="0" applyFont="1" applyFill="1" applyBorder="1"/>
    <xf numFmtId="0" fontId="24" fillId="0" borderId="1" xfId="0" applyFont="1" applyBorder="1"/>
    <xf numFmtId="0" fontId="24" fillId="0" borderId="8" xfId="0" applyFont="1" applyBorder="1"/>
    <xf numFmtId="0" fontId="24" fillId="0" borderId="31" xfId="0" applyNumberFormat="1" applyFont="1" applyBorder="1"/>
    <xf numFmtId="0" fontId="24" fillId="0" borderId="4" xfId="0" applyFont="1" applyBorder="1"/>
    <xf numFmtId="0" fontId="24" fillId="0" borderId="4" xfId="0" applyFont="1" applyFill="1" applyBorder="1"/>
    <xf numFmtId="0" fontId="24" fillId="0" borderId="35" xfId="0" applyFont="1" applyBorder="1"/>
    <xf numFmtId="0" fontId="24" fillId="0" borderId="31" xfId="0" applyFont="1" applyBorder="1"/>
    <xf numFmtId="0" fontId="24" fillId="0" borderId="15" xfId="0" applyFont="1" applyFill="1" applyBorder="1"/>
    <xf numFmtId="0" fontId="24" fillId="0" borderId="18" xfId="0" applyFont="1" applyBorder="1"/>
    <xf numFmtId="0" fontId="24" fillId="0" borderId="16" xfId="0" applyFont="1" applyBorder="1"/>
    <xf numFmtId="0" fontId="24" fillId="0" borderId="31" xfId="0" applyFont="1" applyFill="1" applyBorder="1"/>
    <xf numFmtId="164" fontId="0" fillId="0" borderId="0" xfId="71" quotePrefix="1" applyNumberFormat="1" applyFont="1" applyFill="1" applyBorder="1"/>
    <xf numFmtId="165" fontId="0" fillId="0" borderId="0" xfId="2" applyNumberFormat="1" applyFont="1" applyFill="1" applyBorder="1"/>
    <xf numFmtId="44" fontId="0" fillId="0" borderId="0" xfId="0" applyNumberFormat="1" applyFill="1" applyBorder="1"/>
    <xf numFmtId="165" fontId="0" fillId="0" borderId="0" xfId="0" applyNumberFormat="1" applyFill="1" applyBorder="1"/>
    <xf numFmtId="0" fontId="24" fillId="0" borderId="31" xfId="0" applyFont="1" applyFill="1" applyBorder="1" applyAlignment="1">
      <alignment wrapText="1"/>
    </xf>
    <xf numFmtId="0" fontId="24" fillId="0" borderId="4" xfId="0" applyFont="1" applyFill="1" applyBorder="1" applyAlignment="1">
      <alignment wrapText="1"/>
    </xf>
    <xf numFmtId="0" fontId="24" fillId="0" borderId="35" xfId="0" applyFont="1" applyFill="1" applyBorder="1" applyAlignment="1">
      <alignment wrapText="1"/>
    </xf>
    <xf numFmtId="0" fontId="24" fillId="0" borderId="15" xfId="0" applyFont="1" applyFill="1" applyBorder="1" applyAlignment="1">
      <alignment wrapText="1"/>
    </xf>
    <xf numFmtId="0" fontId="24" fillId="0" borderId="18" xfId="0" applyFont="1" applyFill="1" applyBorder="1" applyAlignment="1">
      <alignment wrapText="1"/>
    </xf>
    <xf numFmtId="0" fontId="24" fillId="0" borderId="16" xfId="0" applyFont="1" applyFill="1" applyBorder="1" applyAlignment="1">
      <alignment wrapText="1"/>
    </xf>
  </cellXfs>
  <cellStyles count="86">
    <cellStyle name="Comma" xfId="1" builtinId="3"/>
    <cellStyle name="Currency" xfId="71" builtinId="4"/>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Normal" xfId="0" builtinId="0"/>
    <cellStyle name="Percent" xfId="2" builtinId="5"/>
  </cellStyles>
  <dxfs count="0"/>
  <tableStyles count="0" defaultTableStyle="TableStyleMedium9" defaultPivotStyle="PivotStyleMedium4"/>
  <colors>
    <mruColors>
      <color rgb="FFF0ECFA"/>
      <color rgb="FFF8F6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pageSetUpPr fitToPage="1"/>
  </sheetPr>
  <dimension ref="B1:AB62"/>
  <sheetViews>
    <sheetView tabSelected="1" zoomScale="89" zoomScaleNormal="89" zoomScalePageLayoutView="89" workbookViewId="0">
      <selection activeCell="B3" sqref="B3"/>
    </sheetView>
  </sheetViews>
  <sheetFormatPr defaultColWidth="11" defaultRowHeight="15.75"/>
  <cols>
    <col min="1" max="1" width="5" customWidth="1"/>
    <col min="2" max="2" width="86.625" customWidth="1"/>
    <col min="3" max="3" width="18.5" customWidth="1"/>
    <col min="4" max="6" width="18.375" customWidth="1"/>
    <col min="7" max="7" width="2.125" customWidth="1"/>
    <col min="8" max="8" width="17.875" customWidth="1"/>
    <col min="9" max="10" width="17.5" customWidth="1"/>
    <col min="11" max="11" width="17.625" customWidth="1"/>
    <col min="12" max="12" width="2.125" customWidth="1"/>
    <col min="13" max="16" width="18.375" customWidth="1"/>
    <col min="17" max="17" width="2.125" customWidth="1"/>
    <col min="18" max="20" width="18.375" customWidth="1"/>
    <col min="21" max="21" width="21.125" customWidth="1"/>
    <col min="23" max="23" width="22.125" customWidth="1"/>
    <col min="24" max="24" width="13.625" customWidth="1"/>
    <col min="25" max="25" width="15" customWidth="1"/>
    <col min="26" max="26" width="22.125" customWidth="1"/>
  </cols>
  <sheetData>
    <row r="1" spans="2:28">
      <c r="F1" s="5"/>
      <c r="G1" s="5"/>
      <c r="H1" s="5"/>
      <c r="I1" s="5"/>
      <c r="J1" s="5"/>
      <c r="K1" s="5"/>
      <c r="L1" s="5"/>
      <c r="M1" s="5"/>
      <c r="N1" s="5"/>
      <c r="O1" s="5"/>
      <c r="P1" s="5"/>
      <c r="Q1" s="5"/>
      <c r="R1" s="5"/>
      <c r="S1" s="5"/>
    </row>
    <row r="2" spans="2:28" ht="16.5" thickBot="1">
      <c r="F2" s="5"/>
      <c r="G2" s="5"/>
      <c r="H2" s="5"/>
      <c r="I2" s="5"/>
      <c r="J2" s="5"/>
      <c r="K2" s="5"/>
      <c r="L2" s="5"/>
      <c r="M2" s="5"/>
      <c r="N2" s="5"/>
      <c r="O2" s="5"/>
      <c r="P2" s="5"/>
      <c r="Q2" s="5"/>
      <c r="R2" s="5"/>
      <c r="S2" s="5"/>
    </row>
    <row r="3" spans="2:28" ht="255" customHeight="1" thickBot="1">
      <c r="B3" s="22" t="s">
        <v>56</v>
      </c>
      <c r="C3" s="40" t="s">
        <v>16</v>
      </c>
      <c r="D3" s="41" t="s">
        <v>17</v>
      </c>
      <c r="E3" s="40" t="s">
        <v>30</v>
      </c>
      <c r="F3" s="42" t="s">
        <v>35</v>
      </c>
      <c r="G3" s="76"/>
      <c r="H3" s="98" t="s">
        <v>18</v>
      </c>
      <c r="I3" s="109" t="s">
        <v>19</v>
      </c>
      <c r="J3" s="98" t="s">
        <v>31</v>
      </c>
      <c r="K3" s="110" t="s">
        <v>36</v>
      </c>
      <c r="L3" s="76"/>
      <c r="M3" s="125" t="s">
        <v>20</v>
      </c>
      <c r="N3" s="126" t="s">
        <v>21</v>
      </c>
      <c r="O3" s="125" t="s">
        <v>32</v>
      </c>
      <c r="P3" s="127" t="s">
        <v>37</v>
      </c>
      <c r="Q3" s="76"/>
      <c r="R3" s="43" t="s">
        <v>22</v>
      </c>
      <c r="S3" s="44" t="s">
        <v>23</v>
      </c>
      <c r="T3" s="43" t="s">
        <v>33</v>
      </c>
      <c r="U3" s="45" t="s">
        <v>38</v>
      </c>
      <c r="V3" s="2"/>
      <c r="W3" s="3"/>
      <c r="X3" s="3"/>
      <c r="Y3" s="3"/>
      <c r="Z3" s="3"/>
      <c r="AA3" s="3"/>
      <c r="AB3" s="3"/>
    </row>
    <row r="4" spans="2:28" ht="17.100000000000001" customHeight="1">
      <c r="B4" s="13" t="s">
        <v>0</v>
      </c>
      <c r="C4" s="23"/>
      <c r="D4" s="16"/>
      <c r="E4" s="53"/>
      <c r="F4" s="24"/>
      <c r="G4" s="77"/>
      <c r="H4" s="100"/>
      <c r="I4" s="111"/>
      <c r="J4" s="99"/>
      <c r="K4" s="112"/>
      <c r="L4" s="78"/>
      <c r="M4" s="128"/>
      <c r="N4" s="129"/>
      <c r="O4" s="130"/>
      <c r="P4" s="131"/>
      <c r="Q4" s="78"/>
      <c r="R4" s="31"/>
      <c r="S4" s="32"/>
      <c r="T4" s="105"/>
      <c r="U4" s="20"/>
      <c r="V4" s="2"/>
      <c r="W4" s="3"/>
      <c r="X4" s="17"/>
      <c r="Y4" s="3"/>
      <c r="Z4" s="3"/>
      <c r="AA4" s="3"/>
      <c r="AB4" s="3"/>
    </row>
    <row r="5" spans="2:28" ht="17.100000000000001" customHeight="1">
      <c r="B5" s="8" t="s">
        <v>1</v>
      </c>
      <c r="C5" s="25">
        <v>560280</v>
      </c>
      <c r="D5" s="25">
        <v>560280</v>
      </c>
      <c r="E5" s="9"/>
      <c r="F5" s="26"/>
      <c r="G5" s="78"/>
      <c r="H5" s="100">
        <f>+C5+(25617*2)</f>
        <v>611514</v>
      </c>
      <c r="I5" s="111">
        <v>611514</v>
      </c>
      <c r="J5" s="100">
        <v>611514</v>
      </c>
      <c r="K5" s="112">
        <v>611514</v>
      </c>
      <c r="L5" s="78"/>
      <c r="M5" s="128">
        <f>+H5+(25617*2)</f>
        <v>662748</v>
      </c>
      <c r="N5" s="129">
        <v>662748</v>
      </c>
      <c r="O5" s="128">
        <v>662748</v>
      </c>
      <c r="P5" s="131">
        <v>662748</v>
      </c>
      <c r="Q5" s="85"/>
      <c r="R5" s="33">
        <f>+M5+(25617*2)</f>
        <v>713982</v>
      </c>
      <c r="S5" s="32">
        <v>713982</v>
      </c>
      <c r="T5" s="31">
        <v>713982</v>
      </c>
      <c r="U5" s="34">
        <v>713982</v>
      </c>
      <c r="V5" s="2"/>
      <c r="W5" s="3"/>
      <c r="X5" s="17"/>
      <c r="Y5" s="3"/>
      <c r="Z5" s="3"/>
      <c r="AA5" s="3"/>
      <c r="AB5" s="3"/>
    </row>
    <row r="6" spans="2:28" ht="17.100000000000001" customHeight="1">
      <c r="B6" s="8" t="s">
        <v>2</v>
      </c>
      <c r="C6" s="25">
        <v>457506</v>
      </c>
      <c r="D6" s="25">
        <v>0</v>
      </c>
      <c r="E6" s="9"/>
      <c r="F6" s="26"/>
      <c r="G6" s="78"/>
      <c r="H6" s="100">
        <v>479752</v>
      </c>
      <c r="I6" s="111">
        <v>0</v>
      </c>
      <c r="J6" s="100">
        <v>479752</v>
      </c>
      <c r="K6" s="112">
        <v>0</v>
      </c>
      <c r="L6" s="78"/>
      <c r="M6" s="128">
        <v>501998</v>
      </c>
      <c r="N6" s="129">
        <v>0</v>
      </c>
      <c r="O6" s="128">
        <v>501998</v>
      </c>
      <c r="P6" s="131">
        <v>0</v>
      </c>
      <c r="Q6" s="78"/>
      <c r="R6" s="31">
        <v>524244</v>
      </c>
      <c r="S6" s="32">
        <v>0</v>
      </c>
      <c r="T6" s="31">
        <v>524244</v>
      </c>
      <c r="U6" s="34">
        <v>0</v>
      </c>
      <c r="V6" s="2"/>
      <c r="W6" s="3"/>
      <c r="X6" s="17"/>
      <c r="Y6" s="3"/>
      <c r="Z6" s="3"/>
      <c r="AA6" s="3"/>
      <c r="AB6" s="3"/>
    </row>
    <row r="7" spans="2:28" ht="17.100000000000001" customHeight="1">
      <c r="B7" s="8" t="s">
        <v>3</v>
      </c>
      <c r="C7" s="25">
        <v>145000</v>
      </c>
      <c r="D7" s="25">
        <v>145000</v>
      </c>
      <c r="E7" s="9"/>
      <c r="F7" s="26"/>
      <c r="G7" s="78"/>
      <c r="H7" s="100">
        <v>156600</v>
      </c>
      <c r="I7" s="111">
        <v>156600</v>
      </c>
      <c r="J7" s="100">
        <v>156600</v>
      </c>
      <c r="K7" s="112">
        <v>156600</v>
      </c>
      <c r="L7" s="78"/>
      <c r="M7" s="128">
        <f>+H7+(5800*2)</f>
        <v>168200</v>
      </c>
      <c r="N7" s="129">
        <v>168200</v>
      </c>
      <c r="O7" s="128">
        <v>168200</v>
      </c>
      <c r="P7" s="131">
        <v>168200</v>
      </c>
      <c r="Q7" s="78"/>
      <c r="R7" s="31">
        <f>+M7+(5800*2)</f>
        <v>179800</v>
      </c>
      <c r="S7" s="32">
        <v>179800</v>
      </c>
      <c r="T7" s="31">
        <v>179800</v>
      </c>
      <c r="U7" s="34">
        <v>179800</v>
      </c>
      <c r="V7" s="2"/>
      <c r="W7" s="3"/>
      <c r="X7" s="201"/>
      <c r="Y7" s="3"/>
      <c r="Z7" s="3"/>
      <c r="AA7" s="3"/>
      <c r="AB7" s="3"/>
    </row>
    <row r="8" spans="2:28" ht="17.100000000000001" customHeight="1">
      <c r="B8" s="8" t="s">
        <v>4</v>
      </c>
      <c r="C8" s="25">
        <v>480000</v>
      </c>
      <c r="D8" s="25">
        <v>480000</v>
      </c>
      <c r="E8" s="9"/>
      <c r="F8" s="26"/>
      <c r="G8" s="78"/>
      <c r="H8" s="100">
        <v>500000</v>
      </c>
      <c r="I8" s="111">
        <v>500000</v>
      </c>
      <c r="J8" s="100">
        <v>0</v>
      </c>
      <c r="K8" s="112">
        <v>0</v>
      </c>
      <c r="L8" s="78"/>
      <c r="M8" s="128">
        <v>530000</v>
      </c>
      <c r="N8" s="129">
        <v>530000</v>
      </c>
      <c r="O8" s="128">
        <v>0</v>
      </c>
      <c r="P8" s="131">
        <v>0</v>
      </c>
      <c r="Q8" s="78"/>
      <c r="R8" s="35">
        <v>560000</v>
      </c>
      <c r="S8" s="32">
        <v>560000</v>
      </c>
      <c r="T8" s="31">
        <v>0</v>
      </c>
      <c r="U8" s="20">
        <v>0</v>
      </c>
      <c r="V8" s="2"/>
      <c r="W8" s="3"/>
      <c r="X8" s="17"/>
      <c r="Y8" s="3"/>
      <c r="Z8" s="3"/>
      <c r="AA8" s="3"/>
      <c r="AB8" s="3"/>
    </row>
    <row r="9" spans="2:28" ht="17.100000000000001" customHeight="1">
      <c r="B9" s="8" t="s">
        <v>5</v>
      </c>
      <c r="C9" s="25">
        <v>140000</v>
      </c>
      <c r="D9" s="25">
        <v>140000</v>
      </c>
      <c r="E9" s="9"/>
      <c r="F9" s="26"/>
      <c r="G9" s="78"/>
      <c r="H9" s="100">
        <v>150000</v>
      </c>
      <c r="I9" s="111">
        <v>150000</v>
      </c>
      <c r="J9" s="100">
        <v>0</v>
      </c>
      <c r="K9" s="112">
        <v>0</v>
      </c>
      <c r="L9" s="78"/>
      <c r="M9" s="128">
        <v>170000</v>
      </c>
      <c r="N9" s="129">
        <v>170000</v>
      </c>
      <c r="O9" s="128">
        <v>0</v>
      </c>
      <c r="P9" s="131">
        <v>0</v>
      </c>
      <c r="Q9" s="78"/>
      <c r="R9" s="35">
        <v>185000</v>
      </c>
      <c r="S9" s="32">
        <v>185000</v>
      </c>
      <c r="T9" s="31">
        <v>0</v>
      </c>
      <c r="U9" s="20">
        <v>0</v>
      </c>
      <c r="V9" s="2"/>
      <c r="W9" s="3"/>
      <c r="X9" s="17"/>
      <c r="Y9" s="202"/>
      <c r="Z9" s="203"/>
      <c r="AA9" s="3"/>
      <c r="AB9" s="3"/>
    </row>
    <row r="10" spans="2:28" ht="17.100000000000001" customHeight="1">
      <c r="B10" s="56"/>
      <c r="C10" s="57">
        <f>SUM(C5:C9)</f>
        <v>1782786</v>
      </c>
      <c r="D10" s="57">
        <f>SUM(D5:D9)</f>
        <v>1325280</v>
      </c>
      <c r="E10" s="58"/>
      <c r="F10" s="59"/>
      <c r="G10" s="79"/>
      <c r="H10" s="60">
        <f t="shared" ref="H10:U10" si="0">SUM(H5:H9)</f>
        <v>1897866</v>
      </c>
      <c r="I10" s="61">
        <f t="shared" si="0"/>
        <v>1418114</v>
      </c>
      <c r="J10" s="57">
        <f t="shared" ref="J10" si="1">SUM(J5:J9)</f>
        <v>1247866</v>
      </c>
      <c r="K10" s="62">
        <f t="shared" si="0"/>
        <v>768114</v>
      </c>
      <c r="L10" s="79"/>
      <c r="M10" s="60">
        <f t="shared" si="0"/>
        <v>2032946</v>
      </c>
      <c r="N10" s="61">
        <f t="shared" si="0"/>
        <v>1530948</v>
      </c>
      <c r="O10" s="57">
        <f t="shared" si="0"/>
        <v>1332946</v>
      </c>
      <c r="P10" s="62">
        <f t="shared" si="0"/>
        <v>830948</v>
      </c>
      <c r="Q10" s="79"/>
      <c r="R10" s="60">
        <f t="shared" si="0"/>
        <v>2163026</v>
      </c>
      <c r="S10" s="61">
        <f t="shared" si="0"/>
        <v>1638782</v>
      </c>
      <c r="T10" s="57">
        <f t="shared" si="0"/>
        <v>1418026</v>
      </c>
      <c r="U10" s="63">
        <f t="shared" si="0"/>
        <v>893782</v>
      </c>
      <c r="V10" s="2"/>
      <c r="W10" s="3"/>
      <c r="X10" s="18"/>
      <c r="Y10" s="202"/>
      <c r="Z10" s="203"/>
      <c r="AA10" s="3"/>
      <c r="AB10" s="3"/>
    </row>
    <row r="11" spans="2:28" ht="17.100000000000001" customHeight="1">
      <c r="B11" s="14" t="s">
        <v>6</v>
      </c>
      <c r="C11" s="29"/>
      <c r="D11" s="29"/>
      <c r="E11" s="54"/>
      <c r="F11" s="30"/>
      <c r="G11" s="80"/>
      <c r="H11" s="101"/>
      <c r="I11" s="113"/>
      <c r="J11" s="101"/>
      <c r="K11" s="114"/>
      <c r="L11" s="80"/>
      <c r="M11" s="132"/>
      <c r="N11" s="133"/>
      <c r="O11" s="132"/>
      <c r="P11" s="134"/>
      <c r="Q11" s="80"/>
      <c r="R11" s="36"/>
      <c r="S11" s="37"/>
      <c r="T11" s="36"/>
      <c r="U11" s="38"/>
      <c r="V11" s="2"/>
      <c r="W11" s="3"/>
      <c r="X11" s="17"/>
      <c r="Y11" s="202"/>
      <c r="Z11" s="203"/>
      <c r="AA11" s="3"/>
      <c r="AB11" s="3"/>
    </row>
    <row r="12" spans="2:28" ht="17.100000000000001" customHeight="1">
      <c r="B12" s="11" t="s">
        <v>7</v>
      </c>
      <c r="C12" s="29">
        <v>416448</v>
      </c>
      <c r="D12" s="29">
        <v>416448</v>
      </c>
      <c r="E12" s="54"/>
      <c r="F12" s="30"/>
      <c r="G12" s="80"/>
      <c r="H12" s="101">
        <v>372000</v>
      </c>
      <c r="I12" s="113">
        <v>372000</v>
      </c>
      <c r="J12" s="101">
        <v>0</v>
      </c>
      <c r="K12" s="114">
        <v>0</v>
      </c>
      <c r="L12" s="80"/>
      <c r="M12" s="132">
        <v>320000</v>
      </c>
      <c r="N12" s="133">
        <v>320000</v>
      </c>
      <c r="O12" s="132">
        <v>0</v>
      </c>
      <c r="P12" s="134">
        <v>0</v>
      </c>
      <c r="Q12" s="80"/>
      <c r="R12" s="36">
        <v>240000</v>
      </c>
      <c r="S12" s="37">
        <v>240000</v>
      </c>
      <c r="T12" s="36">
        <v>0</v>
      </c>
      <c r="U12" s="38">
        <v>0</v>
      </c>
      <c r="V12" s="2"/>
      <c r="W12" s="3"/>
      <c r="X12" s="17"/>
      <c r="Y12" s="202"/>
      <c r="Z12" s="203"/>
      <c r="AA12" s="3"/>
      <c r="AB12" s="3"/>
    </row>
    <row r="13" spans="2:28" ht="17.100000000000001" customHeight="1">
      <c r="B13" s="11" t="s">
        <v>12</v>
      </c>
      <c r="C13" s="29">
        <v>258000</v>
      </c>
      <c r="D13" s="29">
        <v>0</v>
      </c>
      <c r="E13" s="54"/>
      <c r="F13" s="30"/>
      <c r="G13" s="80"/>
      <c r="H13" s="101">
        <v>230000</v>
      </c>
      <c r="I13" s="113">
        <v>0</v>
      </c>
      <c r="J13" s="101">
        <v>230000</v>
      </c>
      <c r="K13" s="114">
        <v>0</v>
      </c>
      <c r="L13" s="80"/>
      <c r="M13" s="132">
        <v>190000</v>
      </c>
      <c r="N13" s="133">
        <v>0</v>
      </c>
      <c r="O13" s="132">
        <v>190000</v>
      </c>
      <c r="P13" s="134">
        <v>0</v>
      </c>
      <c r="Q13" s="80"/>
      <c r="R13" s="36">
        <v>140000</v>
      </c>
      <c r="S13" s="37">
        <v>0</v>
      </c>
      <c r="T13" s="36">
        <v>0</v>
      </c>
      <c r="U13" s="38">
        <v>0</v>
      </c>
      <c r="V13" s="2"/>
      <c r="W13" s="3"/>
      <c r="X13" s="18"/>
      <c r="Y13" s="204"/>
      <c r="Z13" s="203"/>
      <c r="AA13" s="3"/>
      <c r="AB13" s="3"/>
    </row>
    <row r="14" spans="2:28" ht="17.100000000000001" customHeight="1">
      <c r="B14" s="11" t="s">
        <v>13</v>
      </c>
      <c r="C14" s="29">
        <v>89880</v>
      </c>
      <c r="D14" s="29">
        <v>89880</v>
      </c>
      <c r="E14" s="54"/>
      <c r="F14" s="30"/>
      <c r="G14" s="80"/>
      <c r="H14" s="101">
        <v>79000</v>
      </c>
      <c r="I14" s="113">
        <v>79000</v>
      </c>
      <c r="J14" s="101">
        <v>79000</v>
      </c>
      <c r="K14" s="114">
        <v>79000</v>
      </c>
      <c r="L14" s="80"/>
      <c r="M14" s="132">
        <v>68000</v>
      </c>
      <c r="N14" s="133">
        <v>68000</v>
      </c>
      <c r="O14" s="132">
        <v>68000</v>
      </c>
      <c r="P14" s="134">
        <v>0</v>
      </c>
      <c r="Q14" s="80"/>
      <c r="R14" s="36">
        <v>50000</v>
      </c>
      <c r="S14" s="37">
        <v>50000</v>
      </c>
      <c r="T14" s="36">
        <v>50000</v>
      </c>
      <c r="U14" s="38">
        <v>0</v>
      </c>
      <c r="V14" s="2"/>
      <c r="W14" s="3"/>
      <c r="X14" s="3"/>
      <c r="Y14" s="3"/>
      <c r="Z14" s="3"/>
      <c r="AA14" s="3"/>
      <c r="AB14" s="3"/>
    </row>
    <row r="15" spans="2:28" ht="17.100000000000001" customHeight="1">
      <c r="B15" s="11" t="s">
        <v>34</v>
      </c>
      <c r="C15" s="29">
        <v>154374</v>
      </c>
      <c r="D15" s="25">
        <v>67940</v>
      </c>
      <c r="E15" s="9"/>
      <c r="F15" s="30"/>
      <c r="G15" s="80"/>
      <c r="H15" s="101">
        <v>163093</v>
      </c>
      <c r="I15" s="113">
        <f>D15+(D15*5%)</f>
        <v>71337</v>
      </c>
      <c r="J15" s="101">
        <v>162093</v>
      </c>
      <c r="K15" s="114">
        <f>+I15</f>
        <v>71337</v>
      </c>
      <c r="L15" s="80"/>
      <c r="M15" s="132">
        <f>H15+(H15*0.05)</f>
        <v>171247.65</v>
      </c>
      <c r="N15" s="168">
        <f>I15+(I15*5%)</f>
        <v>74903.850000000006</v>
      </c>
      <c r="O15" s="132">
        <f>86400+67973.999+(H15*0.05)</f>
        <v>162528.649</v>
      </c>
      <c r="P15" s="134">
        <f>+N15</f>
        <v>74903.850000000006</v>
      </c>
      <c r="Q15" s="80"/>
      <c r="R15" s="36">
        <f>M15+(M15*0.05)</f>
        <v>179810.0325</v>
      </c>
      <c r="S15" s="167">
        <f>N15+(N15*5%)</f>
        <v>78649.04250000001</v>
      </c>
      <c r="T15" s="36">
        <f>86400+67973.999+(M15*0.05)</f>
        <v>162936.38150000002</v>
      </c>
      <c r="U15" s="38">
        <f>+S15</f>
        <v>78649.04250000001</v>
      </c>
      <c r="V15" s="2"/>
      <c r="W15" s="3"/>
      <c r="X15" s="3"/>
      <c r="Y15" s="3"/>
      <c r="Z15" s="3"/>
      <c r="AA15" s="3"/>
      <c r="AB15" s="3"/>
    </row>
    <row r="16" spans="2:28" ht="17.100000000000001" customHeight="1">
      <c r="B16" s="11" t="s">
        <v>14</v>
      </c>
      <c r="C16" s="29">
        <f>11045*12</f>
        <v>132540</v>
      </c>
      <c r="D16" s="29">
        <f>11045*12</f>
        <v>132540</v>
      </c>
      <c r="E16" s="54"/>
      <c r="F16" s="30"/>
      <c r="G16" s="80"/>
      <c r="H16" s="101">
        <f>11045*12</f>
        <v>132540</v>
      </c>
      <c r="I16" s="113">
        <v>132540</v>
      </c>
      <c r="J16" s="101">
        <v>0</v>
      </c>
      <c r="K16" s="114">
        <v>0</v>
      </c>
      <c r="L16" s="80"/>
      <c r="M16" s="132">
        <v>60000</v>
      </c>
      <c r="N16" s="133">
        <v>60000</v>
      </c>
      <c r="O16" s="132">
        <v>0</v>
      </c>
      <c r="P16" s="134">
        <v>0</v>
      </c>
      <c r="Q16" s="80"/>
      <c r="R16" s="36">
        <v>40000</v>
      </c>
      <c r="S16" s="37">
        <v>40000</v>
      </c>
      <c r="T16" s="36">
        <v>0</v>
      </c>
      <c r="U16" s="38">
        <v>0</v>
      </c>
      <c r="V16" s="2"/>
      <c r="W16" s="3"/>
      <c r="X16" s="3"/>
      <c r="Y16" s="3"/>
      <c r="Z16" s="3"/>
      <c r="AA16" s="3"/>
      <c r="AB16" s="3"/>
    </row>
    <row r="17" spans="2:28" ht="17.100000000000001" customHeight="1">
      <c r="B17" s="11" t="s">
        <v>8</v>
      </c>
      <c r="C17" s="29">
        <v>203665</v>
      </c>
      <c r="D17" s="29">
        <f>C17+9999.999</f>
        <v>213664.99900000001</v>
      </c>
      <c r="E17" s="54"/>
      <c r="F17" s="30"/>
      <c r="G17" s="80"/>
      <c r="H17" s="115">
        <v>213843</v>
      </c>
      <c r="I17" s="113">
        <f>H17+9999.999</f>
        <v>223842.99900000001</v>
      </c>
      <c r="J17" s="101">
        <v>0</v>
      </c>
      <c r="K17" s="114">
        <v>0</v>
      </c>
      <c r="L17" s="80"/>
      <c r="M17" s="132">
        <f>H17+(H17*0.05)</f>
        <v>224535.15</v>
      </c>
      <c r="N17" s="133">
        <f>M17+9999.999</f>
        <v>234535.149</v>
      </c>
      <c r="O17" s="132">
        <v>0</v>
      </c>
      <c r="P17" s="134">
        <v>0</v>
      </c>
      <c r="Q17" s="80"/>
      <c r="R17" s="36">
        <f>M17+(M17*0.05)</f>
        <v>235761.9075</v>
      </c>
      <c r="S17" s="37">
        <f>R17+9999.999</f>
        <v>245761.90650000001</v>
      </c>
      <c r="T17" s="36">
        <v>0</v>
      </c>
      <c r="U17" s="38">
        <v>0</v>
      </c>
      <c r="V17" s="2"/>
      <c r="W17" s="3"/>
      <c r="X17" s="3"/>
      <c r="Y17" s="3"/>
      <c r="Z17" s="3"/>
      <c r="AA17" s="3"/>
      <c r="AB17" s="3"/>
    </row>
    <row r="18" spans="2:28" ht="17.100000000000001" customHeight="1">
      <c r="B18" s="11" t="s">
        <v>15</v>
      </c>
      <c r="C18" s="29">
        <f>4249*12</f>
        <v>50988</v>
      </c>
      <c r="D18" s="29">
        <f>4249*12</f>
        <v>50988</v>
      </c>
      <c r="E18" s="54"/>
      <c r="F18" s="30"/>
      <c r="G18" s="80"/>
      <c r="H18" s="115">
        <f>4249*12</f>
        <v>50988</v>
      </c>
      <c r="I18" s="113">
        <v>50988</v>
      </c>
      <c r="J18" s="101">
        <v>0</v>
      </c>
      <c r="K18" s="114">
        <v>0</v>
      </c>
      <c r="L18" s="80"/>
      <c r="M18" s="132">
        <v>35000</v>
      </c>
      <c r="N18" s="133">
        <v>35000</v>
      </c>
      <c r="O18" s="132">
        <v>0</v>
      </c>
      <c r="P18" s="134">
        <v>0</v>
      </c>
      <c r="Q18" s="80"/>
      <c r="R18" s="36">
        <v>25000</v>
      </c>
      <c r="S18" s="37">
        <v>25000</v>
      </c>
      <c r="T18" s="36">
        <v>0</v>
      </c>
      <c r="U18" s="38">
        <v>0</v>
      </c>
      <c r="V18" s="2"/>
      <c r="W18" s="3"/>
      <c r="X18" s="17"/>
      <c r="Y18" s="3"/>
      <c r="Z18" s="3"/>
      <c r="AA18" s="3"/>
      <c r="AB18" s="3"/>
    </row>
    <row r="19" spans="2:28" ht="17.100000000000001" customHeight="1">
      <c r="B19" s="11" t="s">
        <v>9</v>
      </c>
      <c r="C19" s="29">
        <v>65360</v>
      </c>
      <c r="D19" s="29">
        <f>56999+10999.9999</f>
        <v>67998.999899999995</v>
      </c>
      <c r="E19" s="54"/>
      <c r="F19" s="30"/>
      <c r="G19" s="80"/>
      <c r="H19" s="115">
        <v>68628</v>
      </c>
      <c r="I19" s="113">
        <v>71399</v>
      </c>
      <c r="J19" s="101">
        <v>0</v>
      </c>
      <c r="K19" s="114">
        <v>0</v>
      </c>
      <c r="L19" s="80"/>
      <c r="M19" s="132">
        <f>H19+(H19*0.05)</f>
        <v>72059.399999999994</v>
      </c>
      <c r="N19" s="133">
        <v>74696</v>
      </c>
      <c r="O19" s="132">
        <v>0</v>
      </c>
      <c r="P19" s="134">
        <v>0</v>
      </c>
      <c r="Q19" s="80"/>
      <c r="R19" s="36">
        <f>M19+(M19*0.05)</f>
        <v>75662.37</v>
      </c>
      <c r="S19" s="37">
        <v>78717</v>
      </c>
      <c r="T19" s="36">
        <v>0</v>
      </c>
      <c r="U19" s="38">
        <v>0</v>
      </c>
      <c r="V19" s="2"/>
      <c r="W19" s="3"/>
      <c r="X19" s="17"/>
      <c r="Y19" s="3"/>
      <c r="Z19" s="3"/>
      <c r="AA19" s="3"/>
      <c r="AB19" s="3"/>
    </row>
    <row r="20" spans="2:28" ht="17.100000000000001" customHeight="1">
      <c r="B20" s="86"/>
      <c r="C20" s="87">
        <f>SUM(C12:C19)*-1</f>
        <v>-1371255</v>
      </c>
      <c r="D20" s="87">
        <f>SUM(D12:D19)*-1</f>
        <v>-1039459.9989</v>
      </c>
      <c r="E20" s="88"/>
      <c r="F20" s="89"/>
      <c r="G20" s="90"/>
      <c r="H20" s="116">
        <f t="shared" ref="H20:U20" si="2">SUM(H12:H19)*-1</f>
        <v>-1310092</v>
      </c>
      <c r="I20" s="117">
        <f t="shared" si="2"/>
        <v>-1001106.9990000001</v>
      </c>
      <c r="J20" s="102">
        <f t="shared" ref="J20" si="3">SUM(J12:J19)*-1</f>
        <v>-471093</v>
      </c>
      <c r="K20" s="118">
        <f t="shared" si="2"/>
        <v>-150337</v>
      </c>
      <c r="L20" s="90"/>
      <c r="M20" s="135">
        <f t="shared" si="2"/>
        <v>-1140842.2</v>
      </c>
      <c r="N20" s="136">
        <f t="shared" si="2"/>
        <v>-867134.99899999995</v>
      </c>
      <c r="O20" s="137">
        <f t="shared" si="2"/>
        <v>-420528.64899999998</v>
      </c>
      <c r="P20" s="138">
        <f t="shared" si="2"/>
        <v>-74903.850000000006</v>
      </c>
      <c r="Q20" s="90"/>
      <c r="R20" s="91">
        <f t="shared" si="2"/>
        <v>-986234.30999999994</v>
      </c>
      <c r="S20" s="92">
        <f t="shared" si="2"/>
        <v>-758127.94900000002</v>
      </c>
      <c r="T20" s="106">
        <f t="shared" si="2"/>
        <v>-212936.38150000002</v>
      </c>
      <c r="U20" s="93">
        <f t="shared" si="2"/>
        <v>-78649.04250000001</v>
      </c>
      <c r="V20" s="2"/>
      <c r="W20" s="3"/>
      <c r="X20" s="17"/>
      <c r="Y20" s="3"/>
      <c r="Z20" s="3"/>
      <c r="AA20" s="3"/>
      <c r="AB20" s="3"/>
    </row>
    <row r="21" spans="2:28" ht="17.100000000000001" customHeight="1">
      <c r="B21" s="15" t="s">
        <v>10</v>
      </c>
      <c r="C21" s="27">
        <f>SUM(C10+C20)</f>
        <v>411531</v>
      </c>
      <c r="D21" s="27">
        <f>SUM(D10+D20)</f>
        <v>285820.00109999999</v>
      </c>
      <c r="E21" s="10"/>
      <c r="F21" s="28"/>
      <c r="G21" s="81"/>
      <c r="H21" s="119">
        <f t="shared" ref="H21:U21" si="4">SUM(H10+H20)</f>
        <v>587774</v>
      </c>
      <c r="I21" s="120">
        <f t="shared" si="4"/>
        <v>417007.00099999993</v>
      </c>
      <c r="J21" s="103">
        <f t="shared" ref="J21" si="5">SUM(J10+J20)</f>
        <v>776773</v>
      </c>
      <c r="K21" s="121">
        <f t="shared" si="4"/>
        <v>617777</v>
      </c>
      <c r="L21" s="81"/>
      <c r="M21" s="139">
        <f t="shared" si="4"/>
        <v>892103.8</v>
      </c>
      <c r="N21" s="140">
        <f t="shared" si="4"/>
        <v>663813.00100000005</v>
      </c>
      <c r="O21" s="141">
        <f t="shared" si="4"/>
        <v>912417.35100000002</v>
      </c>
      <c r="P21" s="142">
        <f t="shared" si="4"/>
        <v>756044.15</v>
      </c>
      <c r="Q21" s="81"/>
      <c r="R21" s="46">
        <f t="shared" si="4"/>
        <v>1176791.69</v>
      </c>
      <c r="S21" s="21">
        <f t="shared" si="4"/>
        <v>880654.05099999998</v>
      </c>
      <c r="T21" s="107">
        <f t="shared" si="4"/>
        <v>1205089.6184999999</v>
      </c>
      <c r="U21" s="39">
        <f t="shared" si="4"/>
        <v>815132.95750000002</v>
      </c>
      <c r="V21" s="2"/>
      <c r="W21" s="3"/>
      <c r="X21" s="201"/>
      <c r="Y21" s="3"/>
      <c r="Z21" s="3"/>
      <c r="AA21" s="3"/>
      <c r="AB21" s="3"/>
    </row>
    <row r="22" spans="2:28" ht="17.100000000000001" customHeight="1">
      <c r="B22" s="75" t="s">
        <v>24</v>
      </c>
      <c r="C22" s="47">
        <f>(750000+950000+100000+100000)*0.06*-1</f>
        <v>-114000</v>
      </c>
      <c r="D22" s="47">
        <v>0</v>
      </c>
      <c r="E22" s="55"/>
      <c r="F22" s="48"/>
      <c r="G22" s="82"/>
      <c r="H22" s="122">
        <f>(750000+950000+100000+100000)*0.08*-1</f>
        <v>-152000</v>
      </c>
      <c r="I22" s="123">
        <v>0</v>
      </c>
      <c r="J22" s="104">
        <f>(750000+950000+100000+100000)*0.08*-1</f>
        <v>-152000</v>
      </c>
      <c r="K22" s="124">
        <v>0</v>
      </c>
      <c r="L22" s="82"/>
      <c r="M22" s="143">
        <v>0</v>
      </c>
      <c r="N22" s="144">
        <v>0</v>
      </c>
      <c r="O22" s="145">
        <v>0</v>
      </c>
      <c r="P22" s="146">
        <v>0</v>
      </c>
      <c r="Q22" s="82"/>
      <c r="R22" s="49">
        <f>(750000+950000+100000+100000)*0.09*-1+171000</f>
        <v>0</v>
      </c>
      <c r="S22" s="50">
        <v>0</v>
      </c>
      <c r="T22" s="108">
        <f>(750000+950000+100000+100000)*0.09*-1+171000</f>
        <v>0</v>
      </c>
      <c r="U22" s="51">
        <v>0</v>
      </c>
      <c r="V22" s="2"/>
      <c r="W22" s="3"/>
      <c r="X22" s="17"/>
      <c r="Y22" s="3"/>
      <c r="Z22" s="3"/>
      <c r="AA22" s="3"/>
      <c r="AB22" s="3"/>
    </row>
    <row r="23" spans="2:28" ht="17.100000000000001" customHeight="1">
      <c r="B23" s="181" t="s">
        <v>48</v>
      </c>
      <c r="C23" s="182">
        <v>-50000</v>
      </c>
      <c r="D23" s="182">
        <v>-50000</v>
      </c>
      <c r="E23" s="183"/>
      <c r="F23" s="184"/>
      <c r="G23" s="183"/>
      <c r="H23" s="185">
        <v>-75000</v>
      </c>
      <c r="I23" s="186">
        <v>-75000</v>
      </c>
      <c r="J23" s="182">
        <v>0</v>
      </c>
      <c r="K23" s="187">
        <v>0</v>
      </c>
      <c r="L23" s="183"/>
      <c r="M23" s="185">
        <v>0</v>
      </c>
      <c r="N23" s="186">
        <v>0</v>
      </c>
      <c r="O23" s="182">
        <v>0</v>
      </c>
      <c r="P23" s="187">
        <v>0</v>
      </c>
      <c r="Q23" s="183"/>
      <c r="R23" s="185">
        <v>0</v>
      </c>
      <c r="S23" s="186">
        <v>0</v>
      </c>
      <c r="T23" s="182">
        <v>0</v>
      </c>
      <c r="U23" s="188">
        <v>0</v>
      </c>
      <c r="V23" s="2"/>
      <c r="W23" s="3"/>
      <c r="X23" s="17"/>
      <c r="Y23" s="202"/>
      <c r="Z23" s="203"/>
      <c r="AA23" s="3"/>
      <c r="AB23" s="3"/>
    </row>
    <row r="24" spans="2:28" ht="21" customHeight="1" thickBot="1">
      <c r="B24" s="64" t="s">
        <v>11</v>
      </c>
      <c r="C24" s="65">
        <f>SUM(C21:C23)</f>
        <v>247531</v>
      </c>
      <c r="D24" s="65">
        <f>SUM(D21:D23)</f>
        <v>235820.00109999999</v>
      </c>
      <c r="E24" s="66"/>
      <c r="F24" s="67"/>
      <c r="G24" s="83"/>
      <c r="H24" s="68">
        <f>SUM(H21:H23)</f>
        <v>360774</v>
      </c>
      <c r="I24" s="69">
        <f>SUM(I21:I23)</f>
        <v>342007.00099999993</v>
      </c>
      <c r="J24" s="65">
        <f>SUM(J21:J22)</f>
        <v>624773</v>
      </c>
      <c r="K24" s="70">
        <f>SUM(K21:K23)</f>
        <v>617777</v>
      </c>
      <c r="L24" s="83"/>
      <c r="M24" s="68">
        <f>SUM(M21:M22)</f>
        <v>892103.8</v>
      </c>
      <c r="N24" s="69">
        <f>SUM(N21:N23)</f>
        <v>663813.00100000005</v>
      </c>
      <c r="O24" s="65">
        <f>SUM(O21:O22)</f>
        <v>912417.35100000002</v>
      </c>
      <c r="P24" s="70">
        <f>SUM(P21:P23)</f>
        <v>756044.15</v>
      </c>
      <c r="Q24" s="83"/>
      <c r="R24" s="68">
        <f>SUM(R21:R22)</f>
        <v>1176791.69</v>
      </c>
      <c r="S24" s="69">
        <f>SUM(S21:S23)</f>
        <v>880654.05099999998</v>
      </c>
      <c r="T24" s="65">
        <f>SUM(T21:T22)</f>
        <v>1205089.6184999999</v>
      </c>
      <c r="U24" s="71">
        <f>SUM(U21:U23)</f>
        <v>815132.95750000002</v>
      </c>
      <c r="V24" s="2"/>
      <c r="W24" s="3"/>
      <c r="X24" s="18"/>
      <c r="Y24" s="202"/>
      <c r="Z24" s="203"/>
      <c r="AA24" s="3"/>
      <c r="AB24" s="3"/>
    </row>
    <row r="25" spans="2:28" ht="26.1" customHeight="1">
      <c r="B25" s="192" t="s">
        <v>39</v>
      </c>
      <c r="C25" s="193"/>
      <c r="D25" s="193"/>
      <c r="E25" s="193"/>
      <c r="F25" s="194"/>
      <c r="G25" s="194"/>
      <c r="H25" s="194"/>
      <c r="I25" s="194"/>
      <c r="J25" s="194"/>
      <c r="K25" s="194"/>
      <c r="L25" s="194"/>
      <c r="M25" s="194"/>
      <c r="N25" s="194"/>
      <c r="O25" s="194"/>
      <c r="P25" s="194"/>
      <c r="Q25" s="194"/>
      <c r="R25" s="194"/>
      <c r="S25" s="193"/>
      <c r="T25" s="193"/>
      <c r="U25" s="195"/>
      <c r="V25" s="2"/>
      <c r="W25" s="3"/>
      <c r="X25" s="17"/>
      <c r="Y25" s="202"/>
      <c r="Z25" s="203"/>
      <c r="AA25" s="3"/>
      <c r="AB25" s="3"/>
    </row>
    <row r="26" spans="2:28" ht="26.1" customHeight="1">
      <c r="B26" s="196" t="s">
        <v>40</v>
      </c>
      <c r="C26" s="193"/>
      <c r="D26" s="193"/>
      <c r="E26" s="193"/>
      <c r="F26" s="194"/>
      <c r="G26" s="194"/>
      <c r="H26" s="194"/>
      <c r="I26" s="194"/>
      <c r="J26" s="194"/>
      <c r="K26" s="194"/>
      <c r="L26" s="194"/>
      <c r="M26" s="194"/>
      <c r="N26" s="194"/>
      <c r="O26" s="194"/>
      <c r="P26" s="194"/>
      <c r="Q26" s="194"/>
      <c r="R26" s="194"/>
      <c r="S26" s="193"/>
      <c r="T26" s="193"/>
      <c r="U26" s="195"/>
      <c r="V26" s="2"/>
      <c r="W26" s="3"/>
      <c r="X26" s="17"/>
      <c r="Y26" s="202"/>
      <c r="Z26" s="203"/>
      <c r="AA26" s="3"/>
      <c r="AB26" s="3"/>
    </row>
    <row r="27" spans="2:28" ht="26.1" customHeight="1">
      <c r="B27" s="197" t="s">
        <v>41</v>
      </c>
      <c r="C27" s="198"/>
      <c r="D27" s="198"/>
      <c r="E27" s="198"/>
      <c r="F27" s="198"/>
      <c r="G27" s="198"/>
      <c r="H27" s="198"/>
      <c r="I27" s="198"/>
      <c r="J27" s="198"/>
      <c r="K27" s="198"/>
      <c r="L27" s="198"/>
      <c r="M27" s="198"/>
      <c r="N27" s="198"/>
      <c r="O27" s="198"/>
      <c r="P27" s="198"/>
      <c r="Q27" s="198"/>
      <c r="R27" s="198"/>
      <c r="S27" s="198"/>
      <c r="T27" s="198"/>
      <c r="U27" s="199"/>
      <c r="V27" s="2"/>
      <c r="W27" s="3"/>
      <c r="X27" s="18"/>
      <c r="Y27" s="204"/>
      <c r="Z27" s="203"/>
      <c r="AA27" s="3"/>
      <c r="AB27" s="3"/>
    </row>
    <row r="28" spans="2:28" ht="41.1" customHeight="1">
      <c r="B28" s="205" t="s">
        <v>42</v>
      </c>
      <c r="C28" s="206"/>
      <c r="D28" s="206"/>
      <c r="E28" s="206"/>
      <c r="F28" s="206"/>
      <c r="G28" s="206"/>
      <c r="H28" s="206"/>
      <c r="I28" s="206"/>
      <c r="J28" s="206"/>
      <c r="K28" s="206"/>
      <c r="L28" s="206"/>
      <c r="M28" s="206"/>
      <c r="N28" s="206"/>
      <c r="O28" s="206"/>
      <c r="P28" s="206"/>
      <c r="Q28" s="206"/>
      <c r="R28" s="206"/>
      <c r="S28" s="206"/>
      <c r="T28" s="206"/>
      <c r="U28" s="207"/>
      <c r="V28" s="2"/>
      <c r="W28" s="3"/>
      <c r="X28" s="18"/>
      <c r="Y28" s="204"/>
      <c r="Z28" s="203"/>
      <c r="AA28" s="3"/>
      <c r="AB28" s="3"/>
    </row>
    <row r="29" spans="2:28" ht="26.1" customHeight="1">
      <c r="B29" s="197" t="s">
        <v>43</v>
      </c>
      <c r="C29" s="198"/>
      <c r="D29" s="198"/>
      <c r="E29" s="198"/>
      <c r="F29" s="198"/>
      <c r="G29" s="198"/>
      <c r="H29" s="198"/>
      <c r="I29" s="198"/>
      <c r="J29" s="198"/>
      <c r="K29" s="198"/>
      <c r="L29" s="198"/>
      <c r="M29" s="198"/>
      <c r="N29" s="198"/>
      <c r="O29" s="198"/>
      <c r="P29" s="198"/>
      <c r="Q29" s="198"/>
      <c r="R29" s="198"/>
      <c r="S29" s="198"/>
      <c r="T29" s="198"/>
      <c r="U29" s="199"/>
      <c r="V29" s="2"/>
      <c r="W29" s="3"/>
      <c r="X29" s="3"/>
      <c r="Y29" s="3"/>
      <c r="Z29" s="3"/>
      <c r="AA29" s="3"/>
      <c r="AB29" s="3"/>
    </row>
    <row r="30" spans="2:28" ht="48.95" customHeight="1">
      <c r="B30" s="208" t="s">
        <v>53</v>
      </c>
      <c r="C30" s="209"/>
      <c r="D30" s="209"/>
      <c r="E30" s="209"/>
      <c r="F30" s="209"/>
      <c r="G30" s="209"/>
      <c r="H30" s="209"/>
      <c r="I30" s="209"/>
      <c r="J30" s="209"/>
      <c r="K30" s="209"/>
      <c r="L30" s="209"/>
      <c r="M30" s="209"/>
      <c r="N30" s="209"/>
      <c r="O30" s="209"/>
      <c r="P30" s="209"/>
      <c r="Q30" s="209"/>
      <c r="R30" s="209"/>
      <c r="S30" s="209"/>
      <c r="T30" s="209"/>
      <c r="U30" s="210"/>
      <c r="V30" s="2"/>
      <c r="W30" s="3"/>
      <c r="X30" s="3"/>
      <c r="Y30" s="3"/>
      <c r="Z30" s="3"/>
      <c r="AA30" s="3"/>
      <c r="AB30" s="3"/>
    </row>
    <row r="31" spans="2:28" ht="29.1" customHeight="1">
      <c r="B31" s="200" t="s">
        <v>54</v>
      </c>
      <c r="C31" s="193"/>
      <c r="D31" s="193"/>
      <c r="E31" s="193"/>
      <c r="F31" s="193"/>
      <c r="G31" s="193"/>
      <c r="H31" s="193"/>
      <c r="I31" s="193"/>
      <c r="J31" s="193"/>
      <c r="K31" s="193"/>
      <c r="L31" s="193"/>
      <c r="M31" s="193"/>
      <c r="N31" s="193"/>
      <c r="O31" s="193"/>
      <c r="P31" s="193"/>
      <c r="Q31" s="193"/>
      <c r="R31" s="193"/>
      <c r="S31" s="193"/>
      <c r="T31" s="193"/>
      <c r="U31" s="195"/>
      <c r="V31" s="2"/>
      <c r="W31" s="3"/>
      <c r="X31" s="3"/>
      <c r="Y31" s="3"/>
      <c r="Z31" s="3"/>
      <c r="AA31" s="3"/>
      <c r="AB31" s="3"/>
    </row>
    <row r="32" spans="2:28" ht="81.95" customHeight="1">
      <c r="B32" s="208" t="s">
        <v>52</v>
      </c>
      <c r="C32" s="209"/>
      <c r="D32" s="209"/>
      <c r="E32" s="209"/>
      <c r="F32" s="209"/>
      <c r="G32" s="209"/>
      <c r="H32" s="209"/>
      <c r="I32" s="209"/>
      <c r="J32" s="209"/>
      <c r="K32" s="209"/>
      <c r="L32" s="209"/>
      <c r="M32" s="209"/>
      <c r="N32" s="209"/>
      <c r="O32" s="209"/>
      <c r="P32" s="209"/>
      <c r="Q32" s="209"/>
      <c r="R32" s="209"/>
      <c r="S32" s="209"/>
      <c r="T32" s="209"/>
      <c r="U32" s="210"/>
      <c r="V32" s="2"/>
      <c r="W32" s="3"/>
      <c r="X32" s="3"/>
      <c r="Y32" s="3"/>
      <c r="Z32" s="3"/>
      <c r="AA32" s="3"/>
      <c r="AB32" s="3"/>
    </row>
    <row r="33" spans="2:22" ht="48" customHeight="1">
      <c r="B33" s="208" t="s">
        <v>50</v>
      </c>
      <c r="C33" s="209"/>
      <c r="D33" s="209"/>
      <c r="E33" s="209"/>
      <c r="F33" s="209"/>
      <c r="G33" s="209"/>
      <c r="H33" s="209"/>
      <c r="I33" s="209"/>
      <c r="J33" s="209"/>
      <c r="K33" s="209"/>
      <c r="L33" s="209"/>
      <c r="M33" s="209"/>
      <c r="N33" s="209"/>
      <c r="O33" s="209"/>
      <c r="P33" s="209"/>
      <c r="Q33" s="209"/>
      <c r="R33" s="209"/>
      <c r="S33" s="209"/>
      <c r="T33" s="209"/>
      <c r="U33" s="210"/>
      <c r="V33" s="2"/>
    </row>
    <row r="34" spans="2:22" ht="62.1" customHeight="1">
      <c r="B34" s="208" t="s">
        <v>55</v>
      </c>
      <c r="C34" s="209"/>
      <c r="D34" s="209"/>
      <c r="E34" s="209"/>
      <c r="F34" s="209"/>
      <c r="G34" s="209"/>
      <c r="H34" s="209"/>
      <c r="I34" s="209"/>
      <c r="J34" s="209"/>
      <c r="K34" s="209"/>
      <c r="L34" s="209"/>
      <c r="M34" s="209"/>
      <c r="N34" s="209"/>
      <c r="O34" s="209"/>
      <c r="P34" s="209"/>
      <c r="Q34" s="209"/>
      <c r="R34" s="209"/>
      <c r="S34" s="209"/>
      <c r="T34" s="209"/>
      <c r="U34" s="210"/>
      <c r="V34" s="2"/>
    </row>
    <row r="35" spans="2:22" ht="26.1" customHeight="1">
      <c r="B35" s="205" t="s">
        <v>51</v>
      </c>
      <c r="C35" s="206"/>
      <c r="D35" s="206"/>
      <c r="E35" s="206"/>
      <c r="F35" s="206"/>
      <c r="G35" s="206"/>
      <c r="H35" s="206"/>
      <c r="I35" s="206"/>
      <c r="J35" s="206"/>
      <c r="K35" s="206"/>
      <c r="L35" s="206"/>
      <c r="M35" s="206"/>
      <c r="N35" s="206"/>
      <c r="O35" s="206"/>
      <c r="P35" s="206"/>
      <c r="Q35" s="206"/>
      <c r="R35" s="206"/>
      <c r="S35" s="206"/>
      <c r="T35" s="206"/>
      <c r="U35" s="207"/>
      <c r="V35" s="2"/>
    </row>
    <row r="36" spans="2:22" ht="26.1" customHeight="1" thickBot="1">
      <c r="B36" s="189" t="s">
        <v>49</v>
      </c>
      <c r="C36" s="190"/>
      <c r="D36" s="190"/>
      <c r="E36" s="190"/>
      <c r="F36" s="190"/>
      <c r="G36" s="190"/>
      <c r="H36" s="190"/>
      <c r="I36" s="190"/>
      <c r="J36" s="190"/>
      <c r="K36" s="190"/>
      <c r="L36" s="190"/>
      <c r="M36" s="190"/>
      <c r="N36" s="190"/>
      <c r="O36" s="190"/>
      <c r="P36" s="190"/>
      <c r="Q36" s="190"/>
      <c r="R36" s="190"/>
      <c r="S36" s="190"/>
      <c r="T36" s="190"/>
      <c r="U36" s="191"/>
      <c r="V36" s="2"/>
    </row>
    <row r="37" spans="2:22" ht="17.100000000000001" customHeight="1">
      <c r="B37" s="3"/>
      <c r="C37" s="2"/>
      <c r="D37" s="2"/>
      <c r="E37" s="2"/>
      <c r="F37" s="2"/>
      <c r="G37" s="2"/>
      <c r="H37" s="2"/>
      <c r="I37" s="2"/>
      <c r="J37" s="2"/>
      <c r="K37" s="2"/>
      <c r="L37" s="2"/>
      <c r="M37" s="2"/>
      <c r="N37" s="2"/>
      <c r="O37" s="2"/>
      <c r="P37" s="2"/>
      <c r="Q37" s="2"/>
      <c r="R37" s="2"/>
      <c r="S37" s="2"/>
      <c r="T37" s="2"/>
      <c r="U37" s="2"/>
      <c r="V37" s="2"/>
    </row>
    <row r="38" spans="2:22" ht="17.100000000000001" customHeight="1">
      <c r="B38" s="84"/>
      <c r="C38" s="84"/>
      <c r="D38" s="84"/>
      <c r="E38" s="84"/>
      <c r="F38" s="84"/>
      <c r="G38" s="84"/>
      <c r="H38" s="84"/>
      <c r="I38" s="84"/>
      <c r="J38" s="84"/>
      <c r="K38" s="84"/>
      <c r="L38" s="84"/>
      <c r="M38" s="84"/>
      <c r="N38" s="84"/>
      <c r="O38" s="84"/>
      <c r="P38" s="84"/>
      <c r="Q38" s="84"/>
      <c r="R38" s="84"/>
      <c r="S38" s="84"/>
      <c r="T38" s="84"/>
      <c r="U38" s="84"/>
      <c r="V38" s="2"/>
    </row>
    <row r="39" spans="2:22" ht="16.5" thickBot="1"/>
    <row r="40" spans="2:22" ht="246" customHeight="1" thickBot="1">
      <c r="B40" s="166" t="s">
        <v>25</v>
      </c>
      <c r="C40" s="40" t="s">
        <v>16</v>
      </c>
      <c r="D40" s="41" t="s">
        <v>17</v>
      </c>
      <c r="E40" s="40" t="s">
        <v>30</v>
      </c>
      <c r="F40" s="52" t="s">
        <v>35</v>
      </c>
      <c r="G40" s="95"/>
      <c r="H40" s="152" t="s">
        <v>18</v>
      </c>
      <c r="I40" s="109" t="s">
        <v>19</v>
      </c>
      <c r="J40" s="98" t="s">
        <v>31</v>
      </c>
      <c r="K40" s="153" t="s">
        <v>36</v>
      </c>
      <c r="L40" s="95"/>
      <c r="M40" s="147" t="s">
        <v>20</v>
      </c>
      <c r="N40" s="126" t="s">
        <v>21</v>
      </c>
      <c r="O40" s="125" t="s">
        <v>32</v>
      </c>
      <c r="P40" s="148" t="s">
        <v>37</v>
      </c>
      <c r="Q40" s="95"/>
      <c r="R40" s="44" t="s">
        <v>22</v>
      </c>
      <c r="S40" s="44" t="s">
        <v>23</v>
      </c>
      <c r="T40" s="43" t="s">
        <v>33</v>
      </c>
      <c r="U40" s="45" t="s">
        <v>38</v>
      </c>
    </row>
    <row r="41" spans="2:22" ht="18.75">
      <c r="B41" s="72" t="s">
        <v>29</v>
      </c>
      <c r="C41" s="10">
        <f>+C10</f>
        <v>1782786</v>
      </c>
      <c r="D41" s="10">
        <f>+D10</f>
        <v>1325280</v>
      </c>
      <c r="E41" s="10">
        <f>+E10</f>
        <v>0</v>
      </c>
      <c r="F41" s="10">
        <f>+F10</f>
        <v>0</v>
      </c>
      <c r="G41" s="96"/>
      <c r="H41" s="154">
        <f>+H10</f>
        <v>1897866</v>
      </c>
      <c r="I41" s="154">
        <f>+I10</f>
        <v>1418114</v>
      </c>
      <c r="J41" s="154">
        <f>+J10</f>
        <v>1247866</v>
      </c>
      <c r="K41" s="154">
        <f>+K10</f>
        <v>768114</v>
      </c>
      <c r="L41" s="96"/>
      <c r="M41" s="149">
        <f>+M10</f>
        <v>2032946</v>
      </c>
      <c r="N41" s="149">
        <f>+N10</f>
        <v>1530948</v>
      </c>
      <c r="O41" s="149">
        <f>+O10</f>
        <v>1332946</v>
      </c>
      <c r="P41" s="149">
        <f>+P10</f>
        <v>830948</v>
      </c>
      <c r="Q41" s="96"/>
      <c r="R41" s="19">
        <f>+R10</f>
        <v>2163026</v>
      </c>
      <c r="S41" s="19">
        <f>+S10</f>
        <v>1638782</v>
      </c>
      <c r="T41" s="19">
        <f>+T10</f>
        <v>1418026</v>
      </c>
      <c r="U41" s="94">
        <f>+U10</f>
        <v>893782</v>
      </c>
    </row>
    <row r="42" spans="2:22" ht="18.75">
      <c r="B42" s="72" t="s">
        <v>26</v>
      </c>
      <c r="C42" s="10">
        <f t="shared" ref="C42:F46" si="6">+C20</f>
        <v>-1371255</v>
      </c>
      <c r="D42" s="10">
        <f t="shared" si="6"/>
        <v>-1039459.9989</v>
      </c>
      <c r="E42" s="10">
        <f t="shared" si="6"/>
        <v>0</v>
      </c>
      <c r="F42" s="10">
        <f t="shared" si="6"/>
        <v>0</v>
      </c>
      <c r="G42" s="96"/>
      <c r="H42" s="154">
        <f t="shared" ref="H42:K46" si="7">+H20</f>
        <v>-1310092</v>
      </c>
      <c r="I42" s="154">
        <f t="shared" si="7"/>
        <v>-1001106.9990000001</v>
      </c>
      <c r="J42" s="154">
        <f t="shared" si="7"/>
        <v>-471093</v>
      </c>
      <c r="K42" s="154">
        <f t="shared" si="7"/>
        <v>-150337</v>
      </c>
      <c r="L42" s="96"/>
      <c r="M42" s="149">
        <f t="shared" ref="M42:P46" si="8">+M20</f>
        <v>-1140842.2</v>
      </c>
      <c r="N42" s="149">
        <f t="shared" si="8"/>
        <v>-867134.99899999995</v>
      </c>
      <c r="O42" s="149">
        <f t="shared" si="8"/>
        <v>-420528.64899999998</v>
      </c>
      <c r="P42" s="149">
        <f t="shared" si="8"/>
        <v>-74903.850000000006</v>
      </c>
      <c r="Q42" s="96"/>
      <c r="R42" s="19">
        <f t="shared" ref="R42:U46" si="9">+R20</f>
        <v>-986234.30999999994</v>
      </c>
      <c r="S42" s="19">
        <f t="shared" si="9"/>
        <v>-758127.94900000002</v>
      </c>
      <c r="T42" s="19">
        <f t="shared" si="9"/>
        <v>-212936.38150000002</v>
      </c>
      <c r="U42" s="94">
        <f t="shared" si="9"/>
        <v>-78649.04250000001</v>
      </c>
    </row>
    <row r="43" spans="2:22" ht="18.75">
      <c r="B43" s="73" t="s">
        <v>10</v>
      </c>
      <c r="C43" s="10">
        <f t="shared" si="6"/>
        <v>411531</v>
      </c>
      <c r="D43" s="10">
        <f t="shared" si="6"/>
        <v>285820.00109999999</v>
      </c>
      <c r="E43" s="10">
        <f t="shared" si="6"/>
        <v>0</v>
      </c>
      <c r="F43" s="10">
        <f t="shared" si="6"/>
        <v>0</v>
      </c>
      <c r="G43" s="96"/>
      <c r="H43" s="154">
        <f t="shared" si="7"/>
        <v>587774</v>
      </c>
      <c r="I43" s="154">
        <f t="shared" si="7"/>
        <v>417007.00099999993</v>
      </c>
      <c r="J43" s="154">
        <f t="shared" si="7"/>
        <v>776773</v>
      </c>
      <c r="K43" s="154">
        <f t="shared" si="7"/>
        <v>617777</v>
      </c>
      <c r="L43" s="96"/>
      <c r="M43" s="149">
        <f t="shared" si="8"/>
        <v>892103.8</v>
      </c>
      <c r="N43" s="149">
        <f t="shared" si="8"/>
        <v>663813.00100000005</v>
      </c>
      <c r="O43" s="149">
        <f t="shared" si="8"/>
        <v>912417.35100000002</v>
      </c>
      <c r="P43" s="149">
        <f t="shared" si="8"/>
        <v>756044.15</v>
      </c>
      <c r="Q43" s="96"/>
      <c r="R43" s="19">
        <f t="shared" si="9"/>
        <v>1176791.69</v>
      </c>
      <c r="S43" s="19">
        <f t="shared" si="9"/>
        <v>880654.05099999998</v>
      </c>
      <c r="T43" s="19">
        <f t="shared" si="9"/>
        <v>1205089.6184999999</v>
      </c>
      <c r="U43" s="94">
        <f t="shared" si="9"/>
        <v>815132.95750000002</v>
      </c>
    </row>
    <row r="44" spans="2:22" ht="18.75">
      <c r="B44" s="74" t="s">
        <v>24</v>
      </c>
      <c r="C44" s="10">
        <f t="shared" si="6"/>
        <v>-114000</v>
      </c>
      <c r="D44" s="10">
        <f t="shared" si="6"/>
        <v>0</v>
      </c>
      <c r="E44" s="10">
        <f t="shared" si="6"/>
        <v>0</v>
      </c>
      <c r="F44" s="10">
        <f t="shared" si="6"/>
        <v>0</v>
      </c>
      <c r="G44" s="96"/>
      <c r="H44" s="154">
        <f t="shared" si="7"/>
        <v>-152000</v>
      </c>
      <c r="I44" s="154">
        <f t="shared" si="7"/>
        <v>0</v>
      </c>
      <c r="J44" s="154">
        <f t="shared" si="7"/>
        <v>-152000</v>
      </c>
      <c r="K44" s="154">
        <f t="shared" si="7"/>
        <v>0</v>
      </c>
      <c r="L44" s="96"/>
      <c r="M44" s="149">
        <f t="shared" si="8"/>
        <v>0</v>
      </c>
      <c r="N44" s="149">
        <f t="shared" si="8"/>
        <v>0</v>
      </c>
      <c r="O44" s="149">
        <f t="shared" si="8"/>
        <v>0</v>
      </c>
      <c r="P44" s="149">
        <f t="shared" si="8"/>
        <v>0</v>
      </c>
      <c r="Q44" s="96"/>
      <c r="R44" s="19">
        <f t="shared" si="9"/>
        <v>0</v>
      </c>
      <c r="S44" s="19">
        <f t="shared" si="9"/>
        <v>0</v>
      </c>
      <c r="T44" s="19">
        <f t="shared" si="9"/>
        <v>0</v>
      </c>
      <c r="U44" s="94">
        <f t="shared" si="9"/>
        <v>0</v>
      </c>
    </row>
    <row r="45" spans="2:22" ht="19.5" thickBot="1">
      <c r="B45" s="74" t="s">
        <v>27</v>
      </c>
      <c r="C45" s="10">
        <f t="shared" si="6"/>
        <v>-50000</v>
      </c>
      <c r="D45" s="10">
        <f t="shared" si="6"/>
        <v>-50000</v>
      </c>
      <c r="E45" s="10">
        <f t="shared" si="6"/>
        <v>0</v>
      </c>
      <c r="F45" s="10">
        <f t="shared" si="6"/>
        <v>0</v>
      </c>
      <c r="G45" s="96"/>
      <c r="H45" s="154">
        <f t="shared" si="7"/>
        <v>-75000</v>
      </c>
      <c r="I45" s="154">
        <f t="shared" si="7"/>
        <v>-75000</v>
      </c>
      <c r="J45" s="154">
        <f t="shared" si="7"/>
        <v>0</v>
      </c>
      <c r="K45" s="154">
        <f t="shared" si="7"/>
        <v>0</v>
      </c>
      <c r="L45" s="96"/>
      <c r="M45" s="149">
        <f t="shared" si="8"/>
        <v>0</v>
      </c>
      <c r="N45" s="149">
        <f t="shared" si="8"/>
        <v>0</v>
      </c>
      <c r="O45" s="149">
        <f t="shared" si="8"/>
        <v>0</v>
      </c>
      <c r="P45" s="149">
        <f t="shared" si="8"/>
        <v>0</v>
      </c>
      <c r="Q45" s="96"/>
      <c r="R45" s="19">
        <f t="shared" si="9"/>
        <v>0</v>
      </c>
      <c r="S45" s="19">
        <f t="shared" si="9"/>
        <v>0</v>
      </c>
      <c r="T45" s="19">
        <f t="shared" si="9"/>
        <v>0</v>
      </c>
      <c r="U45" s="94">
        <f t="shared" si="9"/>
        <v>0</v>
      </c>
    </row>
    <row r="46" spans="2:22" ht="19.5" thickBot="1">
      <c r="B46" s="159" t="s">
        <v>28</v>
      </c>
      <c r="C46" s="160">
        <f t="shared" si="6"/>
        <v>247531</v>
      </c>
      <c r="D46" s="160">
        <f t="shared" si="6"/>
        <v>235820.00109999999</v>
      </c>
      <c r="E46" s="160">
        <f t="shared" si="6"/>
        <v>0</v>
      </c>
      <c r="F46" s="160">
        <f t="shared" si="6"/>
        <v>0</v>
      </c>
      <c r="G46" s="161"/>
      <c r="H46" s="162">
        <f t="shared" si="7"/>
        <v>360774</v>
      </c>
      <c r="I46" s="162">
        <f t="shared" si="7"/>
        <v>342007.00099999993</v>
      </c>
      <c r="J46" s="162">
        <f t="shared" si="7"/>
        <v>624773</v>
      </c>
      <c r="K46" s="162">
        <f t="shared" si="7"/>
        <v>617777</v>
      </c>
      <c r="L46" s="161"/>
      <c r="M46" s="163">
        <f t="shared" si="8"/>
        <v>892103.8</v>
      </c>
      <c r="N46" s="163">
        <f t="shared" si="8"/>
        <v>663813.00100000005</v>
      </c>
      <c r="O46" s="163">
        <f t="shared" si="8"/>
        <v>912417.35100000002</v>
      </c>
      <c r="P46" s="163">
        <f t="shared" si="8"/>
        <v>756044.15</v>
      </c>
      <c r="Q46" s="161"/>
      <c r="R46" s="164">
        <f t="shared" si="9"/>
        <v>1176791.69</v>
      </c>
      <c r="S46" s="164">
        <f t="shared" si="9"/>
        <v>880654.05099999998</v>
      </c>
      <c r="T46" s="164">
        <f t="shared" si="9"/>
        <v>1205089.6184999999</v>
      </c>
      <c r="U46" s="165">
        <f t="shared" si="9"/>
        <v>815132.95750000002</v>
      </c>
    </row>
    <row r="47" spans="2:22">
      <c r="B47" s="12"/>
      <c r="C47" s="157"/>
      <c r="D47" s="157"/>
      <c r="E47" s="157"/>
      <c r="F47" s="157"/>
      <c r="G47" s="96"/>
      <c r="H47" s="155"/>
      <c r="I47" s="155"/>
      <c r="J47" s="155"/>
      <c r="K47" s="155"/>
      <c r="L47" s="96"/>
      <c r="M47" s="150"/>
      <c r="N47" s="150"/>
      <c r="O47" s="150"/>
      <c r="P47" s="150"/>
      <c r="Q47" s="96"/>
      <c r="R47" s="2"/>
      <c r="S47" s="2"/>
      <c r="T47" s="2"/>
      <c r="U47" s="4"/>
    </row>
    <row r="48" spans="2:22" ht="16.5" thickBot="1">
      <c r="B48" s="6"/>
      <c r="C48" s="158"/>
      <c r="D48" s="158"/>
      <c r="E48" s="158"/>
      <c r="F48" s="158"/>
      <c r="G48" s="97"/>
      <c r="H48" s="156"/>
      <c r="I48" s="156"/>
      <c r="J48" s="156"/>
      <c r="K48" s="156"/>
      <c r="L48" s="97"/>
      <c r="M48" s="151"/>
      <c r="N48" s="151"/>
      <c r="O48" s="151"/>
      <c r="P48" s="151"/>
      <c r="Q48" s="97"/>
      <c r="R48" s="1"/>
      <c r="S48" s="1"/>
      <c r="T48" s="1"/>
      <c r="U48" s="7"/>
    </row>
    <row r="51" spans="2:6" ht="16.5" thickBot="1"/>
    <row r="52" spans="2:6" ht="75" customHeight="1" thickBot="1">
      <c r="B52" s="180" t="s">
        <v>47</v>
      </c>
      <c r="C52" s="169"/>
      <c r="D52" s="169"/>
      <c r="E52" s="170" t="s">
        <v>45</v>
      </c>
      <c r="F52" s="171" t="s">
        <v>46</v>
      </c>
    </row>
    <row r="53" spans="2:6">
      <c r="B53" s="172"/>
      <c r="C53" s="173" t="s">
        <v>44</v>
      </c>
      <c r="D53" s="174">
        <v>1</v>
      </c>
      <c r="E53" s="175">
        <f>+C24</f>
        <v>247531</v>
      </c>
      <c r="F53" s="176">
        <f>+E53</f>
        <v>247531</v>
      </c>
    </row>
    <row r="54" spans="2:6">
      <c r="B54" s="172"/>
      <c r="C54" s="173" t="s">
        <v>44</v>
      </c>
      <c r="D54" s="174">
        <v>2</v>
      </c>
      <c r="E54" s="175">
        <f>+C24</f>
        <v>247531</v>
      </c>
      <c r="F54" s="176">
        <f>E53+E54</f>
        <v>495062</v>
      </c>
    </row>
    <row r="55" spans="2:6">
      <c r="B55" s="172"/>
      <c r="C55" s="173" t="s">
        <v>44</v>
      </c>
      <c r="D55" s="174">
        <v>3</v>
      </c>
      <c r="E55" s="175">
        <f>+C24</f>
        <v>247531</v>
      </c>
      <c r="F55" s="176">
        <f t="shared" ref="F55:F60" si="10">F54+E55</f>
        <v>742593</v>
      </c>
    </row>
    <row r="56" spans="2:6">
      <c r="B56" s="172"/>
      <c r="C56" s="173" t="s">
        <v>44</v>
      </c>
      <c r="D56" s="174">
        <v>4</v>
      </c>
      <c r="E56" s="175">
        <f>+C24</f>
        <v>247531</v>
      </c>
      <c r="F56" s="176">
        <f t="shared" si="10"/>
        <v>990124</v>
      </c>
    </row>
    <row r="57" spans="2:6">
      <c r="B57" s="172"/>
      <c r="C57" s="173" t="s">
        <v>44</v>
      </c>
      <c r="D57" s="174">
        <v>5</v>
      </c>
      <c r="E57" s="175">
        <f>+C24</f>
        <v>247531</v>
      </c>
      <c r="F57" s="176">
        <f t="shared" si="10"/>
        <v>1237655</v>
      </c>
    </row>
    <row r="58" spans="2:6">
      <c r="B58" s="172"/>
      <c r="C58" s="173" t="s">
        <v>44</v>
      </c>
      <c r="D58" s="174">
        <v>6</v>
      </c>
      <c r="E58" s="175">
        <f>+H24</f>
        <v>360774</v>
      </c>
      <c r="F58" s="176">
        <f t="shared" si="10"/>
        <v>1598429</v>
      </c>
    </row>
    <row r="59" spans="2:6">
      <c r="B59" s="172"/>
      <c r="C59" s="173" t="s">
        <v>44</v>
      </c>
      <c r="D59" s="174">
        <v>7</v>
      </c>
      <c r="E59" s="175">
        <f>+H24</f>
        <v>360774</v>
      </c>
      <c r="F59" s="176">
        <f t="shared" si="10"/>
        <v>1959203</v>
      </c>
    </row>
    <row r="60" spans="2:6">
      <c r="B60" s="172"/>
      <c r="C60" s="173" t="s">
        <v>44</v>
      </c>
      <c r="D60" s="174">
        <v>8</v>
      </c>
      <c r="E60" s="175">
        <f>+H24</f>
        <v>360774</v>
      </c>
      <c r="F60" s="176">
        <f t="shared" si="10"/>
        <v>2319977</v>
      </c>
    </row>
    <row r="61" spans="2:6">
      <c r="B61" s="172"/>
      <c r="C61" s="173"/>
      <c r="D61" s="174"/>
      <c r="E61" s="175"/>
      <c r="F61" s="176"/>
    </row>
    <row r="62" spans="2:6" ht="16.5" thickBot="1">
      <c r="B62" s="177"/>
      <c r="C62" s="178"/>
      <c r="D62" s="178"/>
      <c r="E62" s="178"/>
      <c r="F62" s="179"/>
    </row>
  </sheetData>
  <mergeCells count="6">
    <mergeCell ref="B35:U35"/>
    <mergeCell ref="B28:U28"/>
    <mergeCell ref="B30:U30"/>
    <mergeCell ref="B34:U34"/>
    <mergeCell ref="B33:U33"/>
    <mergeCell ref="B32:U32"/>
  </mergeCells>
  <phoneticPr fontId="7" type="noConversion"/>
  <pageMargins left="0.25" right="0.25" top="0.75" bottom="0.75" header="0.3" footer="0.3"/>
  <pageSetup scale="27"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Side by Side, COMPS</vt:lpstr>
      <vt:lpstr>'Side by Side, COMPS'!Print_Area</vt:lpstr>
    </vt:vector>
  </TitlesOfParts>
  <Company>Trasolini Chetner Construction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Chetner</dc:creator>
  <cp:lastModifiedBy>Yossi</cp:lastModifiedBy>
  <cp:lastPrinted>2018-04-26T14:22:06Z</cp:lastPrinted>
  <dcterms:created xsi:type="dcterms:W3CDTF">2014-08-12T15:36:07Z</dcterms:created>
  <dcterms:modified xsi:type="dcterms:W3CDTF">2018-12-09T22:34:07Z</dcterms:modified>
</cp:coreProperties>
</file>