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48" windowWidth="14112" windowHeight="4188"/>
  </bookViews>
  <sheets>
    <sheet name="Ventas" sheetId="6" r:id="rId1"/>
    <sheet name="Gráfico1" sheetId="7" r:id="rId2"/>
    <sheet name="Hoja2" sheetId="2" r:id="rId3"/>
    <sheet name="Gráfico2" sheetId="8" r:id="rId4"/>
    <sheet name="Hoja3" sheetId="3" r:id="rId5"/>
  </sheets>
  <definedNames>
    <definedName name="Precio_por_unidad">Ventas!$B$7:$B$13</definedName>
    <definedName name="Precio_Unidad">Ventas!$B$7:$B$13</definedName>
    <definedName name="Preciodeunidad_Canada">Ventas!$E$7:$E$13</definedName>
    <definedName name="Preciodeunidad_España">Ventas!$K$7:$K$13</definedName>
    <definedName name="Preciodeunidad_Uruguay">Ventas!$H$7:$H$13</definedName>
    <definedName name="PRODUCTO" localSheetId="0">Ventas!$A$5</definedName>
    <definedName name="PRODUCTO">#REF!</definedName>
    <definedName name="VentaAnual_Unidades">Ventas!$C$7:$C$13</definedName>
    <definedName name="Ventaanualunidades_Canada">Ventas!$F$7:$F$13</definedName>
    <definedName name="Ventaanualunidades_España">Ventas!$L$7:$L$13</definedName>
    <definedName name="VentaAnuaUnidades_Uruguay">Ventas!$I$7:$I$13</definedName>
  </definedNames>
  <calcPr calcId="125725"/>
</workbook>
</file>

<file path=xl/calcChain.xml><?xml version="1.0" encoding="utf-8"?>
<calcChain xmlns="http://schemas.openxmlformats.org/spreadsheetml/2006/main">
  <c r="E13" i="2"/>
  <c r="D13"/>
  <c r="C13"/>
  <c r="B13"/>
  <c r="M36" i="6"/>
  <c r="M37"/>
  <c r="M38"/>
  <c r="M39"/>
  <c r="M40"/>
  <c r="M41"/>
  <c r="M51"/>
  <c r="M52"/>
  <c r="M53"/>
  <c r="M54"/>
  <c r="M55"/>
  <c r="M56"/>
  <c r="J51"/>
  <c r="J52"/>
  <c r="J53"/>
  <c r="J54"/>
  <c r="J55"/>
  <c r="J56"/>
  <c r="M50"/>
  <c r="J50"/>
  <c r="M35"/>
  <c r="J36"/>
  <c r="J37"/>
  <c r="J38"/>
  <c r="J39"/>
  <c r="J35"/>
  <c r="O7" l="1"/>
  <c r="O8"/>
  <c r="O9"/>
  <c r="O10"/>
  <c r="O11"/>
  <c r="O12"/>
  <c r="O13"/>
  <c r="D8" l="1"/>
  <c r="D9"/>
  <c r="D10"/>
  <c r="D11"/>
  <c r="D12"/>
  <c r="D13"/>
  <c r="D7"/>
  <c r="O50" l="1"/>
  <c r="O51"/>
  <c r="O52"/>
  <c r="O53"/>
  <c r="O54"/>
  <c r="O55"/>
  <c r="O56"/>
  <c r="O57"/>
  <c r="I56"/>
  <c r="I55"/>
  <c r="I54"/>
  <c r="I53"/>
  <c r="I57" s="1"/>
  <c r="I52"/>
  <c r="I51"/>
  <c r="I50"/>
  <c r="F57"/>
  <c r="F56"/>
  <c r="F55"/>
  <c r="F54"/>
  <c r="F53"/>
  <c r="F52"/>
  <c r="F51"/>
  <c r="F50"/>
  <c r="C51"/>
  <c r="C52"/>
  <c r="C53"/>
  <c r="C54"/>
  <c r="C57" s="1"/>
  <c r="C55"/>
  <c r="C56"/>
  <c r="C50"/>
  <c r="L53" l="1"/>
  <c r="L50"/>
  <c r="L36"/>
  <c r="L51" s="1"/>
  <c r="L37"/>
  <c r="L38"/>
  <c r="L39"/>
  <c r="L54" s="1"/>
  <c r="L40"/>
  <c r="L55" s="1"/>
  <c r="L41"/>
  <c r="L56" s="1"/>
  <c r="L35"/>
  <c r="I36"/>
  <c r="I37"/>
  <c r="I38"/>
  <c r="I39"/>
  <c r="I40"/>
  <c r="I41"/>
  <c r="I35"/>
  <c r="F36"/>
  <c r="O36" s="1"/>
  <c r="F37"/>
  <c r="F38"/>
  <c r="F39"/>
  <c r="F40"/>
  <c r="O40" s="1"/>
  <c r="F41"/>
  <c r="F35"/>
  <c r="C36"/>
  <c r="C37"/>
  <c r="C38"/>
  <c r="C39"/>
  <c r="C40"/>
  <c r="C41"/>
  <c r="C35"/>
  <c r="E40"/>
  <c r="E55" s="1"/>
  <c r="G55" s="1"/>
  <c r="B36"/>
  <c r="B51" s="1"/>
  <c r="D51" s="1"/>
  <c r="B37"/>
  <c r="B52" s="1"/>
  <c r="D52" s="1"/>
  <c r="B38"/>
  <c r="B53" s="1"/>
  <c r="B39"/>
  <c r="B54" s="1"/>
  <c r="B40"/>
  <c r="B55" s="1"/>
  <c r="D55" s="1"/>
  <c r="B41"/>
  <c r="B56" s="1"/>
  <c r="B35"/>
  <c r="D35" s="1"/>
  <c r="O41"/>
  <c r="D40"/>
  <c r="O35"/>
  <c r="E8"/>
  <c r="E9"/>
  <c r="E10"/>
  <c r="E11"/>
  <c r="E12"/>
  <c r="E13"/>
  <c r="E7"/>
  <c r="F14"/>
  <c r="I14"/>
  <c r="L14"/>
  <c r="C14"/>
  <c r="G13" l="1"/>
  <c r="G40"/>
  <c r="H12"/>
  <c r="G12"/>
  <c r="E39"/>
  <c r="E54" s="1"/>
  <c r="G54" s="1"/>
  <c r="G11"/>
  <c r="G10"/>
  <c r="D38"/>
  <c r="E38"/>
  <c r="E53" s="1"/>
  <c r="G53" s="1"/>
  <c r="G9"/>
  <c r="D36"/>
  <c r="H8"/>
  <c r="G8"/>
  <c r="E36"/>
  <c r="E51" s="1"/>
  <c r="G51" s="1"/>
  <c r="G7"/>
  <c r="E35"/>
  <c r="G35" s="1"/>
  <c r="D56"/>
  <c r="G36"/>
  <c r="O38"/>
  <c r="C42"/>
  <c r="E50"/>
  <c r="G50" s="1"/>
  <c r="G38"/>
  <c r="L42"/>
  <c r="B50"/>
  <c r="I42"/>
  <c r="E37"/>
  <c r="E52" s="1"/>
  <c r="G52" s="1"/>
  <c r="E41"/>
  <c r="E56" s="1"/>
  <c r="F42"/>
  <c r="L52"/>
  <c r="L57"/>
  <c r="D53"/>
  <c r="D50"/>
  <c r="D54"/>
  <c r="O39"/>
  <c r="D37"/>
  <c r="D39"/>
  <c r="D42" s="1"/>
  <c r="O37"/>
  <c r="D41"/>
  <c r="G39"/>
  <c r="D14"/>
  <c r="H10"/>
  <c r="J10" s="1"/>
  <c r="O14"/>
  <c r="H7"/>
  <c r="H11"/>
  <c r="J11" s="1"/>
  <c r="H13"/>
  <c r="H9"/>
  <c r="H41" l="1"/>
  <c r="J13"/>
  <c r="K12"/>
  <c r="J12"/>
  <c r="H40"/>
  <c r="H37"/>
  <c r="H52" s="1"/>
  <c r="J9"/>
  <c r="K8"/>
  <c r="J8"/>
  <c r="H36"/>
  <c r="H51" s="1"/>
  <c r="M42"/>
  <c r="H35"/>
  <c r="H50" s="1"/>
  <c r="J7"/>
  <c r="K10"/>
  <c r="H38"/>
  <c r="H53" s="1"/>
  <c r="K11"/>
  <c r="H39"/>
  <c r="G56"/>
  <c r="G57" s="1"/>
  <c r="O42"/>
  <c r="G37"/>
  <c r="G41"/>
  <c r="M57"/>
  <c r="D57"/>
  <c r="J57"/>
  <c r="K7"/>
  <c r="G14"/>
  <c r="K13"/>
  <c r="M13" s="1"/>
  <c r="K9"/>
  <c r="M9" s="1"/>
  <c r="N13" l="1"/>
  <c r="G42"/>
  <c r="H56"/>
  <c r="J41"/>
  <c r="H55"/>
  <c r="J40"/>
  <c r="K40"/>
  <c r="M12"/>
  <c r="N12"/>
  <c r="P12" s="1"/>
  <c r="K39"/>
  <c r="K54" s="1"/>
  <c r="M11"/>
  <c r="N11"/>
  <c r="P11" s="1"/>
  <c r="K38"/>
  <c r="K53" s="1"/>
  <c r="N53" s="1"/>
  <c r="P53" s="1"/>
  <c r="M10"/>
  <c r="N10"/>
  <c r="P10" s="1"/>
  <c r="N9"/>
  <c r="J14"/>
  <c r="N36"/>
  <c r="P36" s="1"/>
  <c r="K36"/>
  <c r="K51" s="1"/>
  <c r="N51" s="1"/>
  <c r="P51" s="1"/>
  <c r="M8"/>
  <c r="N8"/>
  <c r="P8" s="1"/>
  <c r="M7"/>
  <c r="N7"/>
  <c r="P7" s="1"/>
  <c r="P9"/>
  <c r="K37"/>
  <c r="K35"/>
  <c r="N38"/>
  <c r="P38" s="1"/>
  <c r="H54"/>
  <c r="N54" s="1"/>
  <c r="P54" s="1"/>
  <c r="N39"/>
  <c r="P39" s="1"/>
  <c r="P13"/>
  <c r="K41"/>
  <c r="J42" l="1"/>
  <c r="K55"/>
  <c r="N55" s="1"/>
  <c r="P55" s="1"/>
  <c r="N40"/>
  <c r="P40" s="1"/>
  <c r="M14"/>
  <c r="P14"/>
  <c r="K56"/>
  <c r="N56" s="1"/>
  <c r="P56" s="1"/>
  <c r="N41"/>
  <c r="P41" s="1"/>
  <c r="K52"/>
  <c r="N52" s="1"/>
  <c r="P52" s="1"/>
  <c r="N37"/>
  <c r="P37" s="1"/>
  <c r="K50"/>
  <c r="N50" s="1"/>
  <c r="P50" s="1"/>
  <c r="N35"/>
  <c r="P35" s="1"/>
  <c r="P57" l="1"/>
  <c r="P42"/>
</calcChain>
</file>

<file path=xl/sharedStrings.xml><?xml version="1.0" encoding="utf-8"?>
<sst xmlns="http://schemas.openxmlformats.org/spreadsheetml/2006/main" count="117" uniqueCount="32">
  <si>
    <t>PRODUCTO</t>
  </si>
  <si>
    <t>PRECIO DE VENTA POR UNIDAD</t>
  </si>
  <si>
    <t>Ventas en B/.</t>
  </si>
  <si>
    <t>ESTADOS UNIDOS</t>
  </si>
  <si>
    <t>CANADA</t>
  </si>
  <si>
    <t>URUGUAY</t>
  </si>
  <si>
    <t>ESPAÑA</t>
  </si>
  <si>
    <t>VENTA ANUAL (UNIDADES)</t>
  </si>
  <si>
    <t xml:space="preserve">VENTA ANUAL (UNIDADES)               </t>
  </si>
  <si>
    <t>VENTA ANUAL  (UNIDADES)</t>
  </si>
  <si>
    <t>TOTAL</t>
  </si>
  <si>
    <t>TOTALES</t>
  </si>
  <si>
    <t>Primer Año</t>
  </si>
  <si>
    <t>Incremento del precio de venta</t>
  </si>
  <si>
    <t>Incrementos</t>
  </si>
  <si>
    <t>Segundo Año</t>
  </si>
  <si>
    <t>PRIMER AÑÓ</t>
  </si>
  <si>
    <t>SEGUNDO AÑO</t>
  </si>
  <si>
    <t>PRECIO PROMEDIO DE VENTA POR UNIDAD</t>
  </si>
  <si>
    <t>PRECIO  PROMEDIODE VENTA POR UNIDAD</t>
  </si>
  <si>
    <t>Café Tradicinal Molido Regular (425 grs)</t>
  </si>
  <si>
    <t>Café de Tradicional Extra Fino (425 grs)</t>
  </si>
  <si>
    <t>Café de Altura Tradicional (425 grs)</t>
  </si>
  <si>
    <t>Café  de Altura Extra Fino (425 grs)</t>
  </si>
  <si>
    <t>Café Descafeinado (212 grs)</t>
  </si>
  <si>
    <t>Café Instantaneo Granulado (85 grs)</t>
  </si>
  <si>
    <t>Café Instantaneo Buenos Días (170 grs)</t>
  </si>
  <si>
    <t>CAFÉ DURAN</t>
  </si>
  <si>
    <t>PROYECCIONES DE VENTAS</t>
  </si>
  <si>
    <t>Producto</t>
  </si>
  <si>
    <t xml:space="preserve">CANADA               </t>
  </si>
  <si>
    <t>VENTA ANUAL DE UNIDADES POR PAÍS</t>
  </si>
</sst>
</file>

<file path=xl/styles.xml><?xml version="1.0" encoding="utf-8"?>
<styleSheet xmlns="http://schemas.openxmlformats.org/spreadsheetml/2006/main">
  <numFmts count="1">
    <numFmt numFmtId="164" formatCode="_([$B/.-180A]\ * #,##0.00_);_([$B/.-180A]\ * \(#,##0.00\);_([$B/.-180A]\ * &quot;-&quot;??_);_(@_)"/>
  </numFmts>
  <fonts count="7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20"/>
      <color theme="1"/>
      <name val="Arial"/>
      <family val="2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0" xfId="0" applyFont="1"/>
    <xf numFmtId="0" fontId="3" fillId="7" borderId="1" xfId="0" applyFont="1" applyFill="1" applyBorder="1" applyAlignment="1">
      <alignment horizontal="center" wrapText="1"/>
    </xf>
    <xf numFmtId="0" fontId="3" fillId="7" borderId="1" xfId="0" applyNumberFormat="1" applyFont="1" applyFill="1" applyBorder="1" applyAlignment="1">
      <alignment horizontal="center" wrapText="1"/>
    </xf>
    <xf numFmtId="4" fontId="3" fillId="7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center" wrapText="1"/>
    </xf>
    <xf numFmtId="4" fontId="3" fillId="5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wrapText="1"/>
    </xf>
    <xf numFmtId="3" fontId="3" fillId="6" borderId="1" xfId="0" applyNumberFormat="1" applyFont="1" applyFill="1" applyBorder="1" applyAlignment="1">
      <alignment horizontal="center" wrapText="1"/>
    </xf>
    <xf numFmtId="4" fontId="3" fillId="6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center" wrapText="1"/>
    </xf>
    <xf numFmtId="4" fontId="3" fillId="4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3" fillId="0" borderId="0" xfId="0" applyFont="1"/>
    <xf numFmtId="0" fontId="4" fillId="0" borderId="1" xfId="0" applyFont="1" applyBorder="1"/>
    <xf numFmtId="164" fontId="4" fillId="0" borderId="1" xfId="0" applyNumberFormat="1" applyFont="1" applyBorder="1" applyAlignment="1"/>
    <xf numFmtId="3" fontId="4" fillId="0" borderId="1" xfId="0" applyNumberFormat="1" applyFont="1" applyBorder="1"/>
    <xf numFmtId="4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0" fontId="4" fillId="0" borderId="1" xfId="0" applyFont="1" applyFill="1" applyBorder="1" applyAlignment="1">
      <alignment horizontal="right"/>
    </xf>
    <xf numFmtId="4" fontId="4" fillId="0" borderId="0" xfId="0" applyNumberFormat="1" applyFont="1"/>
    <xf numFmtId="9" fontId="4" fillId="0" borderId="0" xfId="0" applyNumberFormat="1" applyFont="1"/>
    <xf numFmtId="0" fontId="4" fillId="2" borderId="0" xfId="0" applyFont="1" applyFill="1"/>
    <xf numFmtId="0" fontId="4" fillId="2" borderId="0" xfId="0" applyFont="1" applyFill="1" applyBorder="1"/>
    <xf numFmtId="3" fontId="4" fillId="0" borderId="2" xfId="0" applyNumberFormat="1" applyFont="1" applyBorder="1"/>
    <xf numFmtId="3" fontId="4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2" fillId="0" borderId="1" xfId="0" applyFont="1" applyBorder="1"/>
    <xf numFmtId="3" fontId="2" fillId="0" borderId="1" xfId="0" applyNumberFormat="1" applyFont="1" applyBorder="1"/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7" borderId="1" xfId="0" applyNumberFormat="1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center" wrapText="1"/>
    </xf>
    <xf numFmtId="3" fontId="3" fillId="6" borderId="1" xfId="0" applyNumberFormat="1" applyFont="1" applyFill="1" applyBorder="1" applyAlignment="1">
      <alignment horizontal="center" wrapText="1"/>
    </xf>
    <xf numFmtId="0" fontId="3" fillId="4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INCREMENTO EN VENTAS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Ventas!$B$20</c:f>
              <c:strCache>
                <c:ptCount val="1"/>
                <c:pt idx="0">
                  <c:v>Primer Año</c:v>
                </c:pt>
              </c:strCache>
            </c:strRef>
          </c:tx>
          <c:cat>
            <c:strRef>
              <c:f>Ventas!$A$21:$A$29</c:f>
              <c:strCache>
                <c:ptCount val="9"/>
                <c:pt idx="0">
                  <c:v>Café Tradicinal Molido Regular (425 grs)</c:v>
                </c:pt>
                <c:pt idx="1">
                  <c:v>Café de Tradicional Extra Fino (425 grs)</c:v>
                </c:pt>
                <c:pt idx="2">
                  <c:v>Café de Altura Tradicional (425 grs)</c:v>
                </c:pt>
                <c:pt idx="3">
                  <c:v>Café  de Altura Extra Fino (425 grs)</c:v>
                </c:pt>
                <c:pt idx="4">
                  <c:v>Café Descafeinado (212 grs)</c:v>
                </c:pt>
                <c:pt idx="5">
                  <c:v>Café Instantaneo Granulado (85 grs)</c:v>
                </c:pt>
                <c:pt idx="6">
                  <c:v>Café Instantaneo Buenos Días (170 grs)</c:v>
                </c:pt>
                <c:pt idx="8">
                  <c:v>Incremento del precio de venta</c:v>
                </c:pt>
              </c:strCache>
            </c:strRef>
          </c:cat>
          <c:val>
            <c:numRef>
              <c:f>Ventas!$B$21:$B$29</c:f>
              <c:numCache>
                <c:formatCode>0%</c:formatCode>
                <c:ptCount val="9"/>
                <c:pt idx="0">
                  <c:v>0.1</c:v>
                </c:pt>
                <c:pt idx="1">
                  <c:v>0.03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0.08</c:v>
                </c:pt>
                <c:pt idx="6">
                  <c:v>0.12</c:v>
                </c:pt>
                <c:pt idx="8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Ventas!$C$20</c:f>
              <c:strCache>
                <c:ptCount val="1"/>
                <c:pt idx="0">
                  <c:v>Segundo Año</c:v>
                </c:pt>
              </c:strCache>
            </c:strRef>
          </c:tx>
          <c:cat>
            <c:strRef>
              <c:f>Ventas!$A$21:$A$29</c:f>
              <c:strCache>
                <c:ptCount val="9"/>
                <c:pt idx="0">
                  <c:v>Café Tradicinal Molido Regular (425 grs)</c:v>
                </c:pt>
                <c:pt idx="1">
                  <c:v>Café de Tradicional Extra Fino (425 grs)</c:v>
                </c:pt>
                <c:pt idx="2">
                  <c:v>Café de Altura Tradicional (425 grs)</c:v>
                </c:pt>
                <c:pt idx="3">
                  <c:v>Café  de Altura Extra Fino (425 grs)</c:v>
                </c:pt>
                <c:pt idx="4">
                  <c:v>Café Descafeinado (212 grs)</c:v>
                </c:pt>
                <c:pt idx="5">
                  <c:v>Café Instantaneo Granulado (85 grs)</c:v>
                </c:pt>
                <c:pt idx="6">
                  <c:v>Café Instantaneo Buenos Días (170 grs)</c:v>
                </c:pt>
                <c:pt idx="8">
                  <c:v>Incremento del precio de venta</c:v>
                </c:pt>
              </c:strCache>
            </c:strRef>
          </c:cat>
          <c:val>
            <c:numRef>
              <c:f>Ventas!$C$21:$C$29</c:f>
              <c:numCache>
                <c:formatCode>0%</c:formatCode>
                <c:ptCount val="9"/>
                <c:pt idx="0">
                  <c:v>0.11</c:v>
                </c:pt>
                <c:pt idx="1">
                  <c:v>0.04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0.1</c:v>
                </c:pt>
                <c:pt idx="6">
                  <c:v>0.14000000000000001</c:v>
                </c:pt>
                <c:pt idx="8">
                  <c:v>0.03</c:v>
                </c:pt>
              </c:numCache>
            </c:numRef>
          </c:val>
        </c:ser>
        <c:dLbls>
          <c:showVal val="1"/>
        </c:dLbls>
        <c:overlap val="-25"/>
        <c:axId val="69903104"/>
        <c:axId val="69904640"/>
      </c:barChart>
      <c:catAx>
        <c:axId val="69903104"/>
        <c:scaling>
          <c:orientation val="minMax"/>
        </c:scaling>
        <c:axPos val="b"/>
        <c:majorTickMark val="none"/>
        <c:tickLblPos val="nextTo"/>
        <c:crossAx val="69904640"/>
        <c:crosses val="autoZero"/>
        <c:auto val="1"/>
        <c:lblAlgn val="ctr"/>
        <c:lblOffset val="100"/>
      </c:catAx>
      <c:valAx>
        <c:axId val="69904640"/>
        <c:scaling>
          <c:orientation val="minMax"/>
        </c:scaling>
        <c:delete val="1"/>
        <c:axPos val="l"/>
        <c:numFmt formatCode="0%" sourceLinked="1"/>
        <c:tickLblPos val="none"/>
        <c:crossAx val="69903104"/>
        <c:crosses val="autoZero"/>
        <c:crossBetween val="between"/>
      </c:valAx>
    </c:plotArea>
    <c:legend>
      <c:legendPos val="t"/>
      <c:layout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4"/>
  <c:chart>
    <c:title>
      <c:tx>
        <c:rich>
          <a:bodyPr/>
          <a:lstStyle/>
          <a:p>
            <a:pPr>
              <a:defRPr/>
            </a:pPr>
            <a:r>
              <a:rPr lang="es-ES"/>
              <a:t>VENTA</a:t>
            </a:r>
            <a:r>
              <a:rPr lang="es-ES" baseline="0"/>
              <a:t> ANUAL DE UNIDADES  POR PAIS </a:t>
            </a:r>
          </a:p>
          <a:p>
            <a:pPr>
              <a:defRPr/>
            </a:pPr>
            <a:r>
              <a:rPr lang="es-ES" baseline="0"/>
              <a:t>AÑO 2013</a:t>
            </a:r>
            <a:endParaRPr lang="es-ES"/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Hoja2!$B$4</c:f>
              <c:strCache>
                <c:ptCount val="1"/>
                <c:pt idx="0">
                  <c:v>ESTADOS UNIDOS</c:v>
                </c:pt>
              </c:strCache>
            </c:strRef>
          </c:tx>
          <c:cat>
            <c:strRef>
              <c:f>Hoja2!$A$5:$A$12</c:f>
              <c:strCache>
                <c:ptCount val="8"/>
                <c:pt idx="1">
                  <c:v>Café Tradicinal Molido Regular (425 grs)</c:v>
                </c:pt>
                <c:pt idx="2">
                  <c:v>Café de Tradicional Extra Fino (425 grs)</c:v>
                </c:pt>
                <c:pt idx="3">
                  <c:v>Café de Altura Tradicional (425 grs)</c:v>
                </c:pt>
                <c:pt idx="4">
                  <c:v>Café  de Altura Extra Fino (425 grs)</c:v>
                </c:pt>
                <c:pt idx="5">
                  <c:v>Café Descafeinado (212 grs)</c:v>
                </c:pt>
                <c:pt idx="6">
                  <c:v>Café Instantaneo Granulado (85 grs)</c:v>
                </c:pt>
                <c:pt idx="7">
                  <c:v>Café Instantaneo Buenos Días (170 grs)</c:v>
                </c:pt>
              </c:strCache>
            </c:strRef>
          </c:cat>
          <c:val>
            <c:numRef>
              <c:f>Hoja2!$B$5:$B$12</c:f>
              <c:numCache>
                <c:formatCode>#,##0</c:formatCode>
                <c:ptCount val="8"/>
                <c:pt idx="1">
                  <c:v>500000</c:v>
                </c:pt>
                <c:pt idx="2">
                  <c:v>13192</c:v>
                </c:pt>
                <c:pt idx="3">
                  <c:v>13192</c:v>
                </c:pt>
                <c:pt idx="4">
                  <c:v>13192</c:v>
                </c:pt>
                <c:pt idx="5">
                  <c:v>13192</c:v>
                </c:pt>
                <c:pt idx="6">
                  <c:v>100000</c:v>
                </c:pt>
                <c:pt idx="7">
                  <c:v>100000</c:v>
                </c:pt>
              </c:numCache>
            </c:numRef>
          </c:val>
        </c:ser>
        <c:ser>
          <c:idx val="1"/>
          <c:order val="1"/>
          <c:tx>
            <c:strRef>
              <c:f>Hoja2!$C$4</c:f>
              <c:strCache>
                <c:ptCount val="1"/>
                <c:pt idx="0">
                  <c:v>CANADA               </c:v>
                </c:pt>
              </c:strCache>
            </c:strRef>
          </c:tx>
          <c:cat>
            <c:strRef>
              <c:f>Hoja2!$A$5:$A$12</c:f>
              <c:strCache>
                <c:ptCount val="8"/>
                <c:pt idx="1">
                  <c:v>Café Tradicinal Molido Regular (425 grs)</c:v>
                </c:pt>
                <c:pt idx="2">
                  <c:v>Café de Tradicional Extra Fino (425 grs)</c:v>
                </c:pt>
                <c:pt idx="3">
                  <c:v>Café de Altura Tradicional (425 grs)</c:v>
                </c:pt>
                <c:pt idx="4">
                  <c:v>Café  de Altura Extra Fino (425 grs)</c:v>
                </c:pt>
                <c:pt idx="5">
                  <c:v>Café Descafeinado (212 grs)</c:v>
                </c:pt>
                <c:pt idx="6">
                  <c:v>Café Instantaneo Granulado (85 grs)</c:v>
                </c:pt>
                <c:pt idx="7">
                  <c:v>Café Instantaneo Buenos Días (170 grs)</c:v>
                </c:pt>
              </c:strCache>
            </c:strRef>
          </c:cat>
          <c:val>
            <c:numRef>
              <c:f>Hoja2!$C$5:$C$12</c:f>
              <c:numCache>
                <c:formatCode>#,##0</c:formatCode>
                <c:ptCount val="8"/>
                <c:pt idx="1">
                  <c:v>1000000</c:v>
                </c:pt>
                <c:pt idx="2">
                  <c:v>125310</c:v>
                </c:pt>
                <c:pt idx="3">
                  <c:v>125310</c:v>
                </c:pt>
                <c:pt idx="4">
                  <c:v>125310</c:v>
                </c:pt>
                <c:pt idx="5">
                  <c:v>125310</c:v>
                </c:pt>
                <c:pt idx="6">
                  <c:v>500000</c:v>
                </c:pt>
                <c:pt idx="7">
                  <c:v>500000</c:v>
                </c:pt>
              </c:numCache>
            </c:numRef>
          </c:val>
        </c:ser>
        <c:ser>
          <c:idx val="2"/>
          <c:order val="2"/>
          <c:tx>
            <c:strRef>
              <c:f>Hoja2!$D$4</c:f>
              <c:strCache>
                <c:ptCount val="1"/>
                <c:pt idx="0">
                  <c:v>URUGUAY</c:v>
                </c:pt>
              </c:strCache>
            </c:strRef>
          </c:tx>
          <c:cat>
            <c:strRef>
              <c:f>Hoja2!$A$5:$A$12</c:f>
              <c:strCache>
                <c:ptCount val="8"/>
                <c:pt idx="1">
                  <c:v>Café Tradicinal Molido Regular (425 grs)</c:v>
                </c:pt>
                <c:pt idx="2">
                  <c:v>Café de Tradicional Extra Fino (425 grs)</c:v>
                </c:pt>
                <c:pt idx="3">
                  <c:v>Café de Altura Tradicional (425 grs)</c:v>
                </c:pt>
                <c:pt idx="4">
                  <c:v>Café  de Altura Extra Fino (425 grs)</c:v>
                </c:pt>
                <c:pt idx="5">
                  <c:v>Café Descafeinado (212 grs)</c:v>
                </c:pt>
                <c:pt idx="6">
                  <c:v>Café Instantaneo Granulado (85 grs)</c:v>
                </c:pt>
                <c:pt idx="7">
                  <c:v>Café Instantaneo Buenos Días (170 grs)</c:v>
                </c:pt>
              </c:strCache>
            </c:strRef>
          </c:cat>
          <c:val>
            <c:numRef>
              <c:f>Hoja2!$D$5:$D$12</c:f>
              <c:numCache>
                <c:formatCode>#,##0</c:formatCode>
                <c:ptCount val="8"/>
                <c:pt idx="1">
                  <c:v>700000</c:v>
                </c:pt>
                <c:pt idx="2">
                  <c:v>93014</c:v>
                </c:pt>
                <c:pt idx="3">
                  <c:v>93014</c:v>
                </c:pt>
                <c:pt idx="4">
                  <c:v>93014</c:v>
                </c:pt>
                <c:pt idx="5">
                  <c:v>93014</c:v>
                </c:pt>
                <c:pt idx="6">
                  <c:v>150000</c:v>
                </c:pt>
                <c:pt idx="7">
                  <c:v>150000</c:v>
                </c:pt>
              </c:numCache>
            </c:numRef>
          </c:val>
        </c:ser>
        <c:ser>
          <c:idx val="3"/>
          <c:order val="3"/>
          <c:tx>
            <c:strRef>
              <c:f>Hoja2!$E$4</c:f>
              <c:strCache>
                <c:ptCount val="1"/>
                <c:pt idx="0">
                  <c:v>ESPAÑA</c:v>
                </c:pt>
              </c:strCache>
            </c:strRef>
          </c:tx>
          <c:cat>
            <c:strRef>
              <c:f>Hoja2!$A$5:$A$12</c:f>
              <c:strCache>
                <c:ptCount val="8"/>
                <c:pt idx="1">
                  <c:v>Café Tradicinal Molido Regular (425 grs)</c:v>
                </c:pt>
                <c:pt idx="2">
                  <c:v>Café de Tradicional Extra Fino (425 grs)</c:v>
                </c:pt>
                <c:pt idx="3">
                  <c:v>Café de Altura Tradicional (425 grs)</c:v>
                </c:pt>
                <c:pt idx="4">
                  <c:v>Café  de Altura Extra Fino (425 grs)</c:v>
                </c:pt>
                <c:pt idx="5">
                  <c:v>Café Descafeinado (212 grs)</c:v>
                </c:pt>
                <c:pt idx="6">
                  <c:v>Café Instantaneo Granulado (85 grs)</c:v>
                </c:pt>
                <c:pt idx="7">
                  <c:v>Café Instantaneo Buenos Días (170 grs)</c:v>
                </c:pt>
              </c:strCache>
            </c:strRef>
          </c:cat>
          <c:val>
            <c:numRef>
              <c:f>Hoja2!$E$5:$E$12</c:f>
              <c:numCache>
                <c:formatCode>#,##0</c:formatCode>
                <c:ptCount val="8"/>
                <c:pt idx="1">
                  <c:v>800000</c:v>
                </c:pt>
                <c:pt idx="2">
                  <c:v>49122</c:v>
                </c:pt>
                <c:pt idx="3">
                  <c:v>49122</c:v>
                </c:pt>
                <c:pt idx="4">
                  <c:v>49122</c:v>
                </c:pt>
                <c:pt idx="5">
                  <c:v>49122</c:v>
                </c:pt>
                <c:pt idx="6">
                  <c:v>300000</c:v>
                </c:pt>
                <c:pt idx="7">
                  <c:v>100000</c:v>
                </c:pt>
              </c:numCache>
            </c:numRef>
          </c:val>
        </c:ser>
        <c:shape val="cylinder"/>
        <c:axId val="78461568"/>
        <c:axId val="78471552"/>
        <c:axId val="0"/>
      </c:bar3DChart>
      <c:catAx>
        <c:axId val="78461568"/>
        <c:scaling>
          <c:orientation val="minMax"/>
        </c:scaling>
        <c:axPos val="b"/>
        <c:majorTickMark val="none"/>
        <c:tickLblPos val="nextTo"/>
        <c:crossAx val="78471552"/>
        <c:crosses val="autoZero"/>
        <c:auto val="1"/>
        <c:lblAlgn val="ctr"/>
        <c:lblOffset val="100"/>
      </c:catAx>
      <c:valAx>
        <c:axId val="7847155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8461568"/>
        <c:crosses val="autoZero"/>
        <c:crossBetween val="between"/>
      </c:valAx>
    </c:plotArea>
    <c:legend>
      <c:legendPos val="r"/>
      <c:layout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9815" cy="609129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5427" cy="6295793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90" zoomScaleNormal="90" workbookViewId="0">
      <selection activeCell="D7" sqref="D7"/>
    </sheetView>
  </sheetViews>
  <sheetFormatPr baseColWidth="10" defaultRowHeight="14.4"/>
  <cols>
    <col min="1" max="1" width="37" style="18" bestFit="1" customWidth="1"/>
    <col min="2" max="2" width="16" style="18" customWidth="1"/>
    <col min="3" max="3" width="14.88671875" style="18" customWidth="1"/>
    <col min="4" max="4" width="16.88671875" style="30" customWidth="1"/>
    <col min="5" max="5" width="14.44140625" style="30" customWidth="1"/>
    <col min="6" max="6" width="13.88671875" style="18" customWidth="1"/>
    <col min="7" max="7" width="19" style="18" customWidth="1"/>
    <col min="8" max="8" width="13.33203125" style="18" customWidth="1"/>
    <col min="9" max="9" width="14" style="18" customWidth="1"/>
    <col min="10" max="10" width="18" style="18" customWidth="1"/>
    <col min="11" max="11" width="12.6640625" style="18" customWidth="1"/>
    <col min="12" max="12" width="12.33203125" style="18" customWidth="1"/>
    <col min="13" max="13" width="13.109375" style="18" customWidth="1"/>
    <col min="14" max="14" width="16" style="18" customWidth="1"/>
    <col min="15" max="15" width="13.5546875" style="18" customWidth="1"/>
    <col min="16" max="16" width="14.5546875" style="18" customWidth="1"/>
    <col min="17" max="17" width="4.5546875" style="18" customWidth="1"/>
  </cols>
  <sheetData>
    <row r="1" spans="1:17" ht="24.6">
      <c r="A1" s="43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24.6">
      <c r="A2" s="43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5" spans="1:17" s="2" customFormat="1" ht="21">
      <c r="A5" s="45" t="s">
        <v>0</v>
      </c>
      <c r="B5" s="47" t="s">
        <v>3</v>
      </c>
      <c r="C5" s="47"/>
      <c r="D5" s="47"/>
      <c r="E5" s="40" t="s">
        <v>4</v>
      </c>
      <c r="F5" s="40"/>
      <c r="G5" s="40"/>
      <c r="H5" s="41" t="s">
        <v>5</v>
      </c>
      <c r="I5" s="41"/>
      <c r="J5" s="41"/>
      <c r="K5" s="42" t="s">
        <v>6</v>
      </c>
      <c r="L5" s="42"/>
      <c r="M5" s="42"/>
      <c r="N5" s="44" t="s">
        <v>11</v>
      </c>
      <c r="O5" s="44"/>
      <c r="P5" s="44"/>
      <c r="Q5" s="19"/>
    </row>
    <row r="6" spans="1:17" ht="58.5" customHeight="1">
      <c r="A6" s="46"/>
      <c r="B6" s="3" t="s">
        <v>1</v>
      </c>
      <c r="C6" s="4" t="s">
        <v>7</v>
      </c>
      <c r="D6" s="5" t="s">
        <v>2</v>
      </c>
      <c r="E6" s="6" t="s">
        <v>1</v>
      </c>
      <c r="F6" s="7" t="s">
        <v>8</v>
      </c>
      <c r="G6" s="8" t="s">
        <v>2</v>
      </c>
      <c r="H6" s="9" t="s">
        <v>1</v>
      </c>
      <c r="I6" s="10" t="s">
        <v>7</v>
      </c>
      <c r="J6" s="11" t="s">
        <v>2</v>
      </c>
      <c r="K6" s="12" t="s">
        <v>1</v>
      </c>
      <c r="L6" s="13" t="s">
        <v>9</v>
      </c>
      <c r="M6" s="14" t="s">
        <v>2</v>
      </c>
      <c r="N6" s="15" t="s">
        <v>19</v>
      </c>
      <c r="O6" s="16" t="s">
        <v>9</v>
      </c>
      <c r="P6" s="17" t="s">
        <v>2</v>
      </c>
    </row>
    <row r="7" spans="1:17">
      <c r="A7" s="20" t="s">
        <v>20</v>
      </c>
      <c r="B7" s="21">
        <v>4.9000000000000004</v>
      </c>
      <c r="C7" s="22">
        <v>500000</v>
      </c>
      <c r="D7" s="23">
        <f t="shared" ref="D7:D13" si="0">(Precio_por_unidad*VentaAnual_Unidades)</f>
        <v>2450000</v>
      </c>
      <c r="E7" s="24">
        <f>(B7*0.02)+B7</f>
        <v>4.9980000000000002</v>
      </c>
      <c r="F7" s="25">
        <v>1000000</v>
      </c>
      <c r="G7" s="23">
        <f t="shared" ref="G7:G13" si="1">Preciodeunidad_Canada*Ventaanualunidades_Canada</f>
        <v>4998000</v>
      </c>
      <c r="H7" s="24">
        <f>(E7*-0.03)+E7</f>
        <v>4.8480600000000003</v>
      </c>
      <c r="I7" s="25">
        <v>700000</v>
      </c>
      <c r="J7" s="23">
        <f t="shared" ref="J7:J13" si="2">Preciodeunidad_Uruguay*VentaAnuaUnidades_Uruguay</f>
        <v>3393642</v>
      </c>
      <c r="K7" s="24">
        <f>(H7*0.07)+H7</f>
        <v>5.1874242000000006</v>
      </c>
      <c r="L7" s="25">
        <v>800000</v>
      </c>
      <c r="M7" s="23">
        <f t="shared" ref="M7:M13" si="3">Preciodeunidad_España*Ventaanualunidades_España</f>
        <v>4149939.3600000003</v>
      </c>
      <c r="N7" s="24">
        <f>AVERAGE(Precio_por_unidad,Preciodeunidad_Canada,Preciodeunidad_España,Preciodeunidad_Uruguay)</f>
        <v>5.2013027285714273</v>
      </c>
      <c r="O7" s="25">
        <f t="shared" ref="O7:O13" si="4">C7+F7+I7+L7</f>
        <v>3000000</v>
      </c>
      <c r="P7" s="23">
        <f>N7*O7</f>
        <v>15603908.185714282</v>
      </c>
    </row>
    <row r="8" spans="1:17">
      <c r="A8" s="20" t="s">
        <v>21</v>
      </c>
      <c r="B8" s="21">
        <v>4.95</v>
      </c>
      <c r="C8" s="22">
        <v>13192</v>
      </c>
      <c r="D8" s="23">
        <f t="shared" si="0"/>
        <v>65300.4</v>
      </c>
      <c r="E8" s="24">
        <f t="shared" ref="E8:E13" si="5">(B8*0.02)+B8</f>
        <v>5.0490000000000004</v>
      </c>
      <c r="F8" s="25">
        <v>125310</v>
      </c>
      <c r="G8" s="23">
        <f t="shared" si="1"/>
        <v>632690.19000000006</v>
      </c>
      <c r="H8" s="24">
        <f t="shared" ref="H8:H13" si="6">(E8*-0.03)+E8</f>
        <v>4.8975300000000006</v>
      </c>
      <c r="I8" s="25">
        <v>93014</v>
      </c>
      <c r="J8" s="23">
        <f t="shared" si="2"/>
        <v>455538.85542000004</v>
      </c>
      <c r="K8" s="24">
        <f t="shared" ref="K8:K13" si="7">(H8*0.07)+H8</f>
        <v>5.2403571000000007</v>
      </c>
      <c r="L8" s="25">
        <v>49122</v>
      </c>
      <c r="M8" s="23">
        <f t="shared" si="3"/>
        <v>257416.82146620002</v>
      </c>
      <c r="N8" s="24">
        <f t="shared" ref="N8:N13" si="8">AVERAGE(B8,E8,H8,K8)</f>
        <v>5.0342217750000007</v>
      </c>
      <c r="O8" s="25">
        <f t="shared" si="4"/>
        <v>280638</v>
      </c>
      <c r="P8" s="23">
        <f t="shared" ref="P8:P13" si="9">N8*O8</f>
        <v>1412793.9304924503</v>
      </c>
    </row>
    <row r="9" spans="1:17">
      <c r="A9" s="20" t="s">
        <v>22</v>
      </c>
      <c r="B9" s="21">
        <v>5.26</v>
      </c>
      <c r="C9" s="22">
        <v>13192</v>
      </c>
      <c r="D9" s="23">
        <f t="shared" si="0"/>
        <v>69389.919999999998</v>
      </c>
      <c r="E9" s="24">
        <f t="shared" si="5"/>
        <v>5.3651999999999997</v>
      </c>
      <c r="F9" s="25">
        <v>125310</v>
      </c>
      <c r="G9" s="23">
        <f t="shared" si="1"/>
        <v>672313.21199999994</v>
      </c>
      <c r="H9" s="24">
        <f t="shared" si="6"/>
        <v>5.2042440000000001</v>
      </c>
      <c r="I9" s="25">
        <v>93014</v>
      </c>
      <c r="J9" s="23">
        <f t="shared" si="2"/>
        <v>484067.551416</v>
      </c>
      <c r="K9" s="24">
        <f t="shared" si="7"/>
        <v>5.5685410800000001</v>
      </c>
      <c r="L9" s="25">
        <v>49122</v>
      </c>
      <c r="M9" s="23">
        <f t="shared" si="3"/>
        <v>273537.87493176002</v>
      </c>
      <c r="N9" s="24">
        <f t="shared" si="8"/>
        <v>5.3494962699999995</v>
      </c>
      <c r="O9" s="25">
        <f t="shared" si="4"/>
        <v>280638</v>
      </c>
      <c r="P9" s="23">
        <f t="shared" si="9"/>
        <v>1501271.9342202598</v>
      </c>
    </row>
    <row r="10" spans="1:17">
      <c r="A10" s="20" t="s">
        <v>23</v>
      </c>
      <c r="B10" s="21">
        <v>5.64</v>
      </c>
      <c r="C10" s="22">
        <v>13192</v>
      </c>
      <c r="D10" s="23">
        <f t="shared" si="0"/>
        <v>74402.87999999999</v>
      </c>
      <c r="E10" s="24">
        <f t="shared" si="5"/>
        <v>5.7527999999999997</v>
      </c>
      <c r="F10" s="25">
        <v>125310</v>
      </c>
      <c r="G10" s="23">
        <f t="shared" si="1"/>
        <v>720883.36800000002</v>
      </c>
      <c r="H10" s="24">
        <f t="shared" si="6"/>
        <v>5.5802160000000001</v>
      </c>
      <c r="I10" s="25">
        <v>93014</v>
      </c>
      <c r="J10" s="23">
        <f t="shared" si="2"/>
        <v>519038.21102400002</v>
      </c>
      <c r="K10" s="24">
        <f t="shared" si="7"/>
        <v>5.9708311199999997</v>
      </c>
      <c r="L10" s="25">
        <v>49122</v>
      </c>
      <c r="M10" s="23">
        <f t="shared" si="3"/>
        <v>293299.16627663997</v>
      </c>
      <c r="N10" s="24">
        <f t="shared" si="8"/>
        <v>5.7359617800000002</v>
      </c>
      <c r="O10" s="25">
        <f t="shared" si="4"/>
        <v>280638</v>
      </c>
      <c r="P10" s="23">
        <f t="shared" si="9"/>
        <v>1609728.8420156401</v>
      </c>
    </row>
    <row r="11" spans="1:17">
      <c r="A11" s="20" t="s">
        <v>24</v>
      </c>
      <c r="B11" s="21">
        <v>4.95</v>
      </c>
      <c r="C11" s="22">
        <v>13192</v>
      </c>
      <c r="D11" s="23">
        <f t="shared" si="0"/>
        <v>65300.4</v>
      </c>
      <c r="E11" s="24">
        <f t="shared" si="5"/>
        <v>5.0490000000000004</v>
      </c>
      <c r="F11" s="25">
        <v>125310</v>
      </c>
      <c r="G11" s="23">
        <f t="shared" si="1"/>
        <v>632690.19000000006</v>
      </c>
      <c r="H11" s="24">
        <f t="shared" si="6"/>
        <v>4.8975300000000006</v>
      </c>
      <c r="I11" s="25">
        <v>93014</v>
      </c>
      <c r="J11" s="23">
        <f t="shared" si="2"/>
        <v>455538.85542000004</v>
      </c>
      <c r="K11" s="24">
        <f t="shared" si="7"/>
        <v>5.2403571000000007</v>
      </c>
      <c r="L11" s="25">
        <v>49122</v>
      </c>
      <c r="M11" s="23">
        <f t="shared" si="3"/>
        <v>257416.82146620002</v>
      </c>
      <c r="N11" s="24">
        <f t="shared" si="8"/>
        <v>5.0342217750000007</v>
      </c>
      <c r="O11" s="25">
        <f t="shared" si="4"/>
        <v>280638</v>
      </c>
      <c r="P11" s="23">
        <f t="shared" si="9"/>
        <v>1412793.9304924503</v>
      </c>
    </row>
    <row r="12" spans="1:17">
      <c r="A12" s="20" t="s">
        <v>25</v>
      </c>
      <c r="B12" s="21">
        <v>3.6</v>
      </c>
      <c r="C12" s="22">
        <v>100000</v>
      </c>
      <c r="D12" s="23">
        <f t="shared" si="0"/>
        <v>360000</v>
      </c>
      <c r="E12" s="24">
        <f t="shared" si="5"/>
        <v>3.6720000000000002</v>
      </c>
      <c r="F12" s="25">
        <v>500000</v>
      </c>
      <c r="G12" s="23">
        <f t="shared" si="1"/>
        <v>1836000</v>
      </c>
      <c r="H12" s="24">
        <f t="shared" si="6"/>
        <v>3.5618400000000001</v>
      </c>
      <c r="I12" s="25">
        <v>150000</v>
      </c>
      <c r="J12" s="23">
        <f t="shared" si="2"/>
        <v>534276</v>
      </c>
      <c r="K12" s="24">
        <f t="shared" si="7"/>
        <v>3.8111688000000004</v>
      </c>
      <c r="L12" s="25">
        <v>300000</v>
      </c>
      <c r="M12" s="23">
        <f t="shared" si="3"/>
        <v>1143350.6400000001</v>
      </c>
      <c r="N12" s="24">
        <f t="shared" si="8"/>
        <v>3.6612522000000003</v>
      </c>
      <c r="O12" s="25">
        <f t="shared" si="4"/>
        <v>1050000</v>
      </c>
      <c r="P12" s="23">
        <f t="shared" si="9"/>
        <v>3844314.8100000005</v>
      </c>
    </row>
    <row r="13" spans="1:17">
      <c r="A13" s="20" t="s">
        <v>26</v>
      </c>
      <c r="B13" s="21">
        <v>6.5</v>
      </c>
      <c r="C13" s="22">
        <v>100000</v>
      </c>
      <c r="D13" s="23">
        <f t="shared" si="0"/>
        <v>650000</v>
      </c>
      <c r="E13" s="24">
        <f t="shared" si="5"/>
        <v>6.63</v>
      </c>
      <c r="F13" s="25">
        <v>500000</v>
      </c>
      <c r="G13" s="23">
        <f t="shared" si="1"/>
        <v>3315000</v>
      </c>
      <c r="H13" s="24">
        <f t="shared" si="6"/>
        <v>6.4310999999999998</v>
      </c>
      <c r="I13" s="25">
        <v>150000</v>
      </c>
      <c r="J13" s="23">
        <f t="shared" si="2"/>
        <v>964665</v>
      </c>
      <c r="K13" s="24">
        <f t="shared" si="7"/>
        <v>6.8812769999999999</v>
      </c>
      <c r="L13" s="25">
        <v>100000</v>
      </c>
      <c r="M13" s="23">
        <f t="shared" si="3"/>
        <v>688127.7</v>
      </c>
      <c r="N13" s="24">
        <f t="shared" si="8"/>
        <v>6.6105942500000001</v>
      </c>
      <c r="O13" s="25">
        <f t="shared" si="4"/>
        <v>850000</v>
      </c>
      <c r="P13" s="23">
        <f t="shared" si="9"/>
        <v>5619005.1124999998</v>
      </c>
    </row>
    <row r="14" spans="1:17" s="1" customFormat="1">
      <c r="A14" s="26" t="s">
        <v>10</v>
      </c>
      <c r="B14" s="27"/>
      <c r="C14" s="28">
        <f>SUM(C7:C13)</f>
        <v>752768</v>
      </c>
      <c r="D14" s="28">
        <f t="shared" ref="D14:M14" si="10">SUM(D7:D13)</f>
        <v>3734393.5999999996</v>
      </c>
      <c r="E14" s="28"/>
      <c r="F14" s="28">
        <f t="shared" si="10"/>
        <v>2501240</v>
      </c>
      <c r="G14" s="28">
        <f t="shared" si="10"/>
        <v>12807576.960000001</v>
      </c>
      <c r="H14" s="28"/>
      <c r="I14" s="28">
        <f t="shared" si="10"/>
        <v>1372056</v>
      </c>
      <c r="J14" s="28">
        <f t="shared" si="10"/>
        <v>6806766.4732800005</v>
      </c>
      <c r="K14" s="28"/>
      <c r="L14" s="28">
        <f t="shared" si="10"/>
        <v>1396488</v>
      </c>
      <c r="M14" s="28">
        <f t="shared" si="10"/>
        <v>7063088.3841408016</v>
      </c>
      <c r="N14" s="28"/>
      <c r="O14" s="28">
        <f t="shared" ref="O14" si="11">SUM(O7:O13)</f>
        <v>6022552</v>
      </c>
      <c r="P14" s="28">
        <f t="shared" ref="P14" si="12">SUM(P7:P13)</f>
        <v>31003816.745435078</v>
      </c>
      <c r="Q14" s="19"/>
    </row>
    <row r="15" spans="1:17">
      <c r="A15" s="29"/>
      <c r="B15" s="20"/>
      <c r="C15" s="20"/>
      <c r="D15" s="23"/>
      <c r="E15" s="23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3"/>
    </row>
    <row r="19" spans="1:3">
      <c r="B19" s="48" t="s">
        <v>14</v>
      </c>
      <c r="C19" s="48"/>
    </row>
    <row r="20" spans="1:3">
      <c r="A20" s="18" t="s">
        <v>29</v>
      </c>
      <c r="B20" s="18" t="s">
        <v>12</v>
      </c>
      <c r="C20" s="18" t="s">
        <v>15</v>
      </c>
    </row>
    <row r="21" spans="1:3">
      <c r="A21" s="33" t="s">
        <v>20</v>
      </c>
      <c r="B21" s="31">
        <v>0.1</v>
      </c>
      <c r="C21" s="31">
        <v>0.11</v>
      </c>
    </row>
    <row r="22" spans="1:3">
      <c r="A22" s="33" t="s">
        <v>21</v>
      </c>
      <c r="B22" s="31">
        <v>0.03</v>
      </c>
      <c r="C22" s="31">
        <v>0.04</v>
      </c>
    </row>
    <row r="23" spans="1:3">
      <c r="A23" s="33" t="s">
        <v>22</v>
      </c>
      <c r="B23" s="31">
        <v>0.06</v>
      </c>
      <c r="C23" s="31">
        <v>0.08</v>
      </c>
    </row>
    <row r="24" spans="1:3">
      <c r="A24" s="33" t="s">
        <v>23</v>
      </c>
      <c r="B24" s="31">
        <v>0.06</v>
      </c>
      <c r="C24" s="31">
        <v>0.08</v>
      </c>
    </row>
    <row r="25" spans="1:3">
      <c r="A25" s="33" t="s">
        <v>24</v>
      </c>
      <c r="B25" s="31">
        <v>0.06</v>
      </c>
      <c r="C25" s="31">
        <v>0.08</v>
      </c>
    </row>
    <row r="26" spans="1:3">
      <c r="A26" s="33" t="s">
        <v>25</v>
      </c>
      <c r="B26" s="31">
        <v>0.08</v>
      </c>
      <c r="C26" s="31">
        <v>0.1</v>
      </c>
    </row>
    <row r="27" spans="1:3">
      <c r="A27" s="33" t="s">
        <v>26</v>
      </c>
      <c r="B27" s="31">
        <v>0.12</v>
      </c>
      <c r="C27" s="31">
        <v>0.14000000000000001</v>
      </c>
    </row>
    <row r="29" spans="1:3">
      <c r="A29" s="32" t="s">
        <v>13</v>
      </c>
      <c r="B29" s="31">
        <v>0.02</v>
      </c>
      <c r="C29" s="31">
        <v>0.03</v>
      </c>
    </row>
    <row r="32" spans="1:3">
      <c r="A32" s="18" t="s">
        <v>16</v>
      </c>
    </row>
    <row r="33" spans="1:17" s="2" customFormat="1" ht="21">
      <c r="A33" s="45" t="s">
        <v>0</v>
      </c>
      <c r="B33" s="47" t="s">
        <v>3</v>
      </c>
      <c r="C33" s="47"/>
      <c r="D33" s="47"/>
      <c r="E33" s="40" t="s">
        <v>4</v>
      </c>
      <c r="F33" s="40"/>
      <c r="G33" s="40"/>
      <c r="H33" s="41" t="s">
        <v>5</v>
      </c>
      <c r="I33" s="41"/>
      <c r="J33" s="41"/>
      <c r="K33" s="42" t="s">
        <v>6</v>
      </c>
      <c r="L33" s="42"/>
      <c r="M33" s="42"/>
      <c r="N33" s="44" t="s">
        <v>11</v>
      </c>
      <c r="O33" s="44"/>
      <c r="P33" s="44"/>
      <c r="Q33" s="19"/>
    </row>
    <row r="34" spans="1:17" ht="51" customHeight="1">
      <c r="A34" s="46"/>
      <c r="B34" s="3" t="s">
        <v>1</v>
      </c>
      <c r="C34" s="4" t="s">
        <v>7</v>
      </c>
      <c r="D34" s="5" t="s">
        <v>2</v>
      </c>
      <c r="E34" s="6" t="s">
        <v>1</v>
      </c>
      <c r="F34" s="7" t="s">
        <v>8</v>
      </c>
      <c r="G34" s="8" t="s">
        <v>2</v>
      </c>
      <c r="H34" s="9" t="s">
        <v>1</v>
      </c>
      <c r="I34" s="10" t="s">
        <v>7</v>
      </c>
      <c r="J34" s="11" t="s">
        <v>2</v>
      </c>
      <c r="K34" s="12" t="s">
        <v>1</v>
      </c>
      <c r="L34" s="13" t="s">
        <v>9</v>
      </c>
      <c r="M34" s="14" t="s">
        <v>2</v>
      </c>
      <c r="N34" s="15" t="s">
        <v>18</v>
      </c>
      <c r="O34" s="16" t="s">
        <v>9</v>
      </c>
      <c r="P34" s="17" t="s">
        <v>2</v>
      </c>
    </row>
    <row r="35" spans="1:17">
      <c r="A35" s="20" t="s">
        <v>20</v>
      </c>
      <c r="B35" s="21">
        <f>(B7*$B$29)+B7</f>
        <v>4.9980000000000002</v>
      </c>
      <c r="C35" s="22">
        <f>(C7*B21)+C7</f>
        <v>550000</v>
      </c>
      <c r="D35" s="23">
        <f>B35*C35</f>
        <v>2748900</v>
      </c>
      <c r="E35" s="21">
        <f>(E7*$B$29)+E7</f>
        <v>5.0979600000000005</v>
      </c>
      <c r="F35" s="25">
        <f>(F7*B21)+F7</f>
        <v>1100000</v>
      </c>
      <c r="G35" s="23">
        <f>E35*F35</f>
        <v>5607756.0000000009</v>
      </c>
      <c r="H35" s="21">
        <f>(H7*$B$29)+H7</f>
        <v>4.9450212000000002</v>
      </c>
      <c r="I35" s="25">
        <f>(I7*B21)+I7</f>
        <v>770000</v>
      </c>
      <c r="J35" s="23">
        <f>H35*I35</f>
        <v>3807666.324</v>
      </c>
      <c r="K35" s="21">
        <f>(K7*$B$29)+K7</f>
        <v>5.2911726840000002</v>
      </c>
      <c r="L35" s="25">
        <f>(L7*B21)+L7</f>
        <v>880000</v>
      </c>
      <c r="M35" s="23">
        <f>K35*L35</f>
        <v>4656231.9619200006</v>
      </c>
      <c r="N35" s="24">
        <f>AVERAGE(B35,E35,H35,K35)</f>
        <v>5.0830384710000001</v>
      </c>
      <c r="O35" s="25">
        <f t="shared" ref="O35:O41" si="13">C35+F35+I35+L35</f>
        <v>3300000</v>
      </c>
      <c r="P35" s="23">
        <f>N35*O35</f>
        <v>16774026.954299999</v>
      </c>
    </row>
    <row r="36" spans="1:17">
      <c r="A36" s="20" t="s">
        <v>21</v>
      </c>
      <c r="B36" s="21">
        <f t="shared" ref="B36:B41" si="14">(B8*$B$29)+B8</f>
        <v>5.0490000000000004</v>
      </c>
      <c r="C36" s="22">
        <f t="shared" ref="C36:C41" si="15">(C8*B22)+C8</f>
        <v>13587.76</v>
      </c>
      <c r="D36" s="23">
        <f t="shared" ref="D36:D41" si="16">B36*C36</f>
        <v>68604.60024</v>
      </c>
      <c r="E36" s="21">
        <f t="shared" ref="E36:E41" si="17">(E8*$B$29)+E8</f>
        <v>5.1499800000000002</v>
      </c>
      <c r="F36" s="25">
        <f t="shared" ref="F36:F41" si="18">(F8*B22)+F8</f>
        <v>129069.3</v>
      </c>
      <c r="G36" s="23">
        <f t="shared" ref="G36:G41" si="19">E36*F36</f>
        <v>664704.3136140001</v>
      </c>
      <c r="H36" s="21">
        <f t="shared" ref="H36:H41" si="20">(H8*$B$29)+H8</f>
        <v>4.9954806000000005</v>
      </c>
      <c r="I36" s="25">
        <f t="shared" ref="I36:I41" si="21">(I8*B22)+I8</f>
        <v>95804.42</v>
      </c>
      <c r="J36" s="23">
        <f t="shared" ref="J36:J41" si="22">H36*I36</f>
        <v>478589.12150425202</v>
      </c>
      <c r="K36" s="21">
        <f t="shared" ref="K36:K41" si="23">(K8*$B$29)+K8</f>
        <v>5.345164242000001</v>
      </c>
      <c r="L36" s="25">
        <f t="shared" ref="L36:L41" si="24">(L8*B22)+L8</f>
        <v>50595.66</v>
      </c>
      <c r="M36" s="23">
        <f t="shared" ref="M36:M41" si="25">K36*L36</f>
        <v>270442.11263238976</v>
      </c>
      <c r="N36" s="24">
        <f t="shared" ref="N36:N41" si="26">AVERAGE(B36,E36,H36,K36)</f>
        <v>5.1349062105000005</v>
      </c>
      <c r="O36" s="25">
        <f t="shared" si="13"/>
        <v>289057.14</v>
      </c>
      <c r="P36" s="23">
        <f t="shared" ref="P36:P41" si="27">N36*O36</f>
        <v>1484281.3033753682</v>
      </c>
    </row>
    <row r="37" spans="1:17">
      <c r="A37" s="20" t="s">
        <v>22</v>
      </c>
      <c r="B37" s="21">
        <f t="shared" si="14"/>
        <v>5.3651999999999997</v>
      </c>
      <c r="C37" s="22">
        <f t="shared" si="15"/>
        <v>13983.52</v>
      </c>
      <c r="D37" s="23">
        <f t="shared" si="16"/>
        <v>75024.381504000004</v>
      </c>
      <c r="E37" s="21">
        <f t="shared" si="17"/>
        <v>5.4725039999999998</v>
      </c>
      <c r="F37" s="25">
        <f t="shared" si="18"/>
        <v>132828.6</v>
      </c>
      <c r="G37" s="23">
        <f t="shared" si="19"/>
        <v>726905.04481440003</v>
      </c>
      <c r="H37" s="21">
        <f t="shared" si="20"/>
        <v>5.3083288800000004</v>
      </c>
      <c r="I37" s="25">
        <f t="shared" si="21"/>
        <v>98594.84</v>
      </c>
      <c r="J37" s="23">
        <f t="shared" si="22"/>
        <v>523373.83659097919</v>
      </c>
      <c r="K37" s="21">
        <f t="shared" si="23"/>
        <v>5.6799119016000006</v>
      </c>
      <c r="L37" s="25">
        <f t="shared" si="24"/>
        <v>52069.32</v>
      </c>
      <c r="M37" s="23">
        <f t="shared" si="25"/>
        <v>295749.15037621895</v>
      </c>
      <c r="N37" s="24">
        <f t="shared" si="26"/>
        <v>5.4564861954000001</v>
      </c>
      <c r="O37" s="25">
        <f t="shared" si="13"/>
        <v>297476.27999999997</v>
      </c>
      <c r="P37" s="23">
        <f t="shared" si="27"/>
        <v>1623175.2152789449</v>
      </c>
    </row>
    <row r="38" spans="1:17">
      <c r="A38" s="20" t="s">
        <v>23</v>
      </c>
      <c r="B38" s="21">
        <f t="shared" si="14"/>
        <v>5.7527999999999997</v>
      </c>
      <c r="C38" s="22">
        <f t="shared" si="15"/>
        <v>13983.52</v>
      </c>
      <c r="D38" s="23">
        <f t="shared" si="16"/>
        <v>80444.393855999995</v>
      </c>
      <c r="E38" s="21">
        <f t="shared" si="17"/>
        <v>5.8678559999999997</v>
      </c>
      <c r="F38" s="25">
        <f t="shared" si="18"/>
        <v>132828.6</v>
      </c>
      <c r="G38" s="23">
        <f t="shared" si="19"/>
        <v>779419.09748160001</v>
      </c>
      <c r="H38" s="21">
        <f t="shared" si="20"/>
        <v>5.6918203199999997</v>
      </c>
      <c r="I38" s="25">
        <f t="shared" si="21"/>
        <v>98594.84</v>
      </c>
      <c r="J38" s="23">
        <f t="shared" si="22"/>
        <v>561184.11375914875</v>
      </c>
      <c r="K38" s="21">
        <f t="shared" si="23"/>
        <v>6.0902477423999999</v>
      </c>
      <c r="L38" s="25">
        <f t="shared" si="24"/>
        <v>52069.32</v>
      </c>
      <c r="M38" s="23">
        <f t="shared" si="25"/>
        <v>317115.05857830314</v>
      </c>
      <c r="N38" s="24">
        <f t="shared" si="26"/>
        <v>5.8506810156000002</v>
      </c>
      <c r="O38" s="25">
        <f t="shared" si="13"/>
        <v>297476.27999999997</v>
      </c>
      <c r="P38" s="23">
        <f t="shared" si="27"/>
        <v>1740438.8239873098</v>
      </c>
    </row>
    <row r="39" spans="1:17">
      <c r="A39" s="20" t="s">
        <v>24</v>
      </c>
      <c r="B39" s="21">
        <f t="shared" si="14"/>
        <v>5.0490000000000004</v>
      </c>
      <c r="C39" s="22">
        <f t="shared" si="15"/>
        <v>13983.52</v>
      </c>
      <c r="D39" s="23">
        <f t="shared" si="16"/>
        <v>70602.792480000004</v>
      </c>
      <c r="E39" s="21">
        <f t="shared" si="17"/>
        <v>5.1499800000000002</v>
      </c>
      <c r="F39" s="25">
        <f t="shared" si="18"/>
        <v>132828.6</v>
      </c>
      <c r="G39" s="23">
        <f t="shared" si="19"/>
        <v>684064.63342800003</v>
      </c>
      <c r="H39" s="21">
        <f t="shared" si="20"/>
        <v>4.9954806000000005</v>
      </c>
      <c r="I39" s="25">
        <f t="shared" si="21"/>
        <v>98594.84</v>
      </c>
      <c r="J39" s="23">
        <f t="shared" si="22"/>
        <v>492528.61048010405</v>
      </c>
      <c r="K39" s="21">
        <f t="shared" si="23"/>
        <v>5.345164242000001</v>
      </c>
      <c r="L39" s="25">
        <f t="shared" si="24"/>
        <v>52069.32</v>
      </c>
      <c r="M39" s="23">
        <f t="shared" si="25"/>
        <v>278319.06736925547</v>
      </c>
      <c r="N39" s="24">
        <f t="shared" si="26"/>
        <v>5.1349062105000005</v>
      </c>
      <c r="O39" s="25">
        <f t="shared" si="13"/>
        <v>297476.27999999997</v>
      </c>
      <c r="P39" s="23">
        <f t="shared" si="27"/>
        <v>1527512.7976484369</v>
      </c>
    </row>
    <row r="40" spans="1:17">
      <c r="A40" s="20" t="s">
        <v>25</v>
      </c>
      <c r="B40" s="21">
        <f t="shared" si="14"/>
        <v>3.6720000000000002</v>
      </c>
      <c r="C40" s="22">
        <f t="shared" si="15"/>
        <v>108000</v>
      </c>
      <c r="D40" s="23">
        <f t="shared" si="16"/>
        <v>396576</v>
      </c>
      <c r="E40" s="21">
        <f t="shared" si="17"/>
        <v>3.7454400000000003</v>
      </c>
      <c r="F40" s="25">
        <f t="shared" si="18"/>
        <v>540000</v>
      </c>
      <c r="G40" s="23">
        <f t="shared" si="19"/>
        <v>2022537.6</v>
      </c>
      <c r="H40" s="21">
        <f t="shared" si="20"/>
        <v>3.6330768</v>
      </c>
      <c r="I40" s="25">
        <f t="shared" si="21"/>
        <v>162000</v>
      </c>
      <c r="J40" s="23">
        <f t="shared" si="22"/>
        <v>588558.44160000002</v>
      </c>
      <c r="K40" s="21">
        <f t="shared" si="23"/>
        <v>3.8873921760000005</v>
      </c>
      <c r="L40" s="25">
        <f t="shared" si="24"/>
        <v>324000</v>
      </c>
      <c r="M40" s="23">
        <f t="shared" si="25"/>
        <v>1259515.0650240001</v>
      </c>
      <c r="N40" s="24">
        <f t="shared" si="26"/>
        <v>3.7344772440000003</v>
      </c>
      <c r="O40" s="25">
        <f t="shared" si="13"/>
        <v>1134000</v>
      </c>
      <c r="P40" s="23">
        <f t="shared" si="27"/>
        <v>4234897.1946959998</v>
      </c>
    </row>
    <row r="41" spans="1:17">
      <c r="A41" s="20" t="s">
        <v>26</v>
      </c>
      <c r="B41" s="21">
        <f t="shared" si="14"/>
        <v>6.63</v>
      </c>
      <c r="C41" s="22">
        <f t="shared" si="15"/>
        <v>112000</v>
      </c>
      <c r="D41" s="23">
        <f t="shared" si="16"/>
        <v>742560</v>
      </c>
      <c r="E41" s="21">
        <f t="shared" si="17"/>
        <v>6.7625999999999999</v>
      </c>
      <c r="F41" s="25">
        <f t="shared" si="18"/>
        <v>560000</v>
      </c>
      <c r="G41" s="23">
        <f t="shared" si="19"/>
        <v>3787056</v>
      </c>
      <c r="H41" s="21">
        <f t="shared" si="20"/>
        <v>6.5597219999999998</v>
      </c>
      <c r="I41" s="25">
        <f t="shared" si="21"/>
        <v>168000</v>
      </c>
      <c r="J41" s="23">
        <f t="shared" si="22"/>
        <v>1102033.2959999999</v>
      </c>
      <c r="K41" s="21">
        <f t="shared" si="23"/>
        <v>7.01890254</v>
      </c>
      <c r="L41" s="25">
        <f t="shared" si="24"/>
        <v>112000</v>
      </c>
      <c r="M41" s="23">
        <f t="shared" si="25"/>
        <v>786117.08447999996</v>
      </c>
      <c r="N41" s="24">
        <f t="shared" si="26"/>
        <v>6.7428061349999995</v>
      </c>
      <c r="O41" s="25">
        <f t="shared" si="13"/>
        <v>952000</v>
      </c>
      <c r="P41" s="23">
        <f t="shared" si="27"/>
        <v>6419151.4405199997</v>
      </c>
    </row>
    <row r="42" spans="1:17" s="1" customFormat="1">
      <c r="A42" s="26" t="s">
        <v>10</v>
      </c>
      <c r="B42" s="27"/>
      <c r="C42" s="28">
        <f>SUM(C35:C41)</f>
        <v>825538.32000000007</v>
      </c>
      <c r="D42" s="28">
        <f t="shared" ref="D42" si="28">SUM(D35:D41)</f>
        <v>4182712.1680800002</v>
      </c>
      <c r="E42" s="28"/>
      <c r="F42" s="28">
        <f t="shared" ref="F42" si="29">SUM(F35:F41)</f>
        <v>2727555.1000000006</v>
      </c>
      <c r="G42" s="28">
        <f t="shared" ref="G42" si="30">SUM(G35:G41)</f>
        <v>14272442.689338002</v>
      </c>
      <c r="H42" s="28"/>
      <c r="I42" s="28">
        <f t="shared" ref="I42" si="31">SUM(I35:I41)</f>
        <v>1491588.9400000002</v>
      </c>
      <c r="J42" s="28">
        <f t="shared" ref="J42" si="32">SUM(J35:J41)</f>
        <v>7553933.7439344842</v>
      </c>
      <c r="K42" s="28"/>
      <c r="L42" s="28">
        <f t="shared" ref="L42" si="33">SUM(L35:L41)</f>
        <v>1522803.6199999999</v>
      </c>
      <c r="M42" s="28">
        <f t="shared" ref="M42" si="34">SUM(M35:M41)</f>
        <v>7863489.5003801687</v>
      </c>
      <c r="N42" s="28"/>
      <c r="O42" s="28">
        <f t="shared" ref="O42" si="35">SUM(O35:O41)</f>
        <v>6567485.9799999995</v>
      </c>
      <c r="P42" s="28">
        <f t="shared" ref="P42" si="36">SUM(P35:P41)</f>
        <v>33803483.729806066</v>
      </c>
      <c r="Q42" s="19"/>
    </row>
    <row r="43" spans="1:17">
      <c r="A43" s="29"/>
      <c r="B43" s="20"/>
      <c r="C43" s="20"/>
      <c r="D43" s="23"/>
      <c r="E43" s="23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3"/>
    </row>
    <row r="47" spans="1:17">
      <c r="A47" s="18" t="s">
        <v>17</v>
      </c>
    </row>
    <row r="48" spans="1:17" s="2" customFormat="1" ht="21">
      <c r="A48" s="45" t="s">
        <v>0</v>
      </c>
      <c r="B48" s="47" t="s">
        <v>3</v>
      </c>
      <c r="C48" s="47"/>
      <c r="D48" s="47"/>
      <c r="E48" s="40" t="s">
        <v>4</v>
      </c>
      <c r="F48" s="40"/>
      <c r="G48" s="40"/>
      <c r="H48" s="41" t="s">
        <v>5</v>
      </c>
      <c r="I48" s="41"/>
      <c r="J48" s="41"/>
      <c r="K48" s="42" t="s">
        <v>6</v>
      </c>
      <c r="L48" s="42"/>
      <c r="M48" s="42"/>
      <c r="N48" s="44" t="s">
        <v>11</v>
      </c>
      <c r="O48" s="44"/>
      <c r="P48" s="44"/>
      <c r="Q48" s="19"/>
    </row>
    <row r="49" spans="1:17" ht="52.5" customHeight="1">
      <c r="A49" s="46"/>
      <c r="B49" s="3" t="s">
        <v>1</v>
      </c>
      <c r="C49" s="4" t="s">
        <v>7</v>
      </c>
      <c r="D49" s="5" t="s">
        <v>2</v>
      </c>
      <c r="E49" s="6" t="s">
        <v>1</v>
      </c>
      <c r="F49" s="7" t="s">
        <v>8</v>
      </c>
      <c r="G49" s="8" t="s">
        <v>2</v>
      </c>
      <c r="H49" s="9" t="s">
        <v>1</v>
      </c>
      <c r="I49" s="10" t="s">
        <v>7</v>
      </c>
      <c r="J49" s="11" t="s">
        <v>2</v>
      </c>
      <c r="K49" s="12" t="s">
        <v>1</v>
      </c>
      <c r="L49" s="13" t="s">
        <v>9</v>
      </c>
      <c r="M49" s="14" t="s">
        <v>2</v>
      </c>
      <c r="N49" s="15" t="s">
        <v>18</v>
      </c>
      <c r="O49" s="16" t="s">
        <v>9</v>
      </c>
      <c r="P49" s="17" t="s">
        <v>2</v>
      </c>
    </row>
    <row r="50" spans="1:17">
      <c r="A50" s="20" t="s">
        <v>20</v>
      </c>
      <c r="B50" s="21">
        <f>(B35*$C$29)+B35</f>
        <v>5.1479400000000002</v>
      </c>
      <c r="C50" s="22">
        <f>(C35*C21)+C35</f>
        <v>610500</v>
      </c>
      <c r="D50" s="23">
        <f>B50*C50</f>
        <v>3142817.37</v>
      </c>
      <c r="E50" s="21">
        <f>(E35*$C$29)+E35</f>
        <v>5.2508988000000008</v>
      </c>
      <c r="F50" s="22">
        <f>(F35*F21)+F35</f>
        <v>1100000</v>
      </c>
      <c r="G50" s="23">
        <f>E50*F50</f>
        <v>5775988.6800000006</v>
      </c>
      <c r="H50" s="21">
        <f>(H35*$C$29)+H35</f>
        <v>5.0933718360000002</v>
      </c>
      <c r="I50" s="22">
        <f>(I35*I21)+I35</f>
        <v>770000</v>
      </c>
      <c r="J50" s="23">
        <f>H50*I50</f>
        <v>3921896.31372</v>
      </c>
      <c r="K50" s="21">
        <f>(K35*$C$29)+K35</f>
        <v>5.4499078645200001</v>
      </c>
      <c r="L50" s="25">
        <f>L35*C21</f>
        <v>96800</v>
      </c>
      <c r="M50" s="23">
        <f>K50*L50</f>
        <v>527551.08128553606</v>
      </c>
      <c r="N50" s="24">
        <f>AVERAGE(B50,E50,H50,K50)</f>
        <v>5.2355296251299999</v>
      </c>
      <c r="O50" s="25">
        <f t="shared" ref="O50:O56" si="37">C50+F50+I50+L50</f>
        <v>2577300</v>
      </c>
      <c r="P50" s="23">
        <f>N50*O50</f>
        <v>13493530.502847549</v>
      </c>
    </row>
    <row r="51" spans="1:17">
      <c r="A51" s="20" t="s">
        <v>21</v>
      </c>
      <c r="B51" s="21">
        <f t="shared" ref="B51:B56" si="38">(B36*$C$29)+B36</f>
        <v>5.2004700000000001</v>
      </c>
      <c r="C51" s="22">
        <f t="shared" ref="C51:C56" si="39">(C36*C22)+C36</f>
        <v>14131.270399999999</v>
      </c>
      <c r="D51" s="23">
        <f t="shared" ref="D51:D56" si="40">B51*C51</f>
        <v>73489.247777087992</v>
      </c>
      <c r="E51" s="21">
        <f t="shared" ref="E51:E56" si="41">(E36*$C$29)+E36</f>
        <v>5.3044794</v>
      </c>
      <c r="F51" s="22">
        <f t="shared" ref="F51:F56" si="42">(F36*F22)+F36</f>
        <v>129069.3</v>
      </c>
      <c r="G51" s="23">
        <f t="shared" ref="G51:G56" si="43">E51*F51</f>
        <v>684645.44302242005</v>
      </c>
      <c r="H51" s="21">
        <f t="shared" ref="H51:H56" si="44">(H36*$C$29)+H36</f>
        <v>5.1453450180000004</v>
      </c>
      <c r="I51" s="22">
        <f t="shared" ref="I51:I56" si="45">(I36*I22)+I36</f>
        <v>95804.42</v>
      </c>
      <c r="J51" s="23">
        <f t="shared" ref="J51:J56" si="46">H51*I51</f>
        <v>492946.79514937958</v>
      </c>
      <c r="K51" s="21">
        <f t="shared" ref="K51:K56" si="47">(K36*$C$29)+K36</f>
        <v>5.5055191692600012</v>
      </c>
      <c r="L51" s="25">
        <f t="shared" ref="L51:L56" si="48">L36*C22</f>
        <v>2023.8264000000001</v>
      </c>
      <c r="M51" s="23">
        <f t="shared" ref="M51:M56" si="49">K51*L51</f>
        <v>11142.215040454459</v>
      </c>
      <c r="N51" s="24">
        <f t="shared" ref="N51:N56" si="50">AVERAGE(B51,E51,H51,K51)</f>
        <v>5.2889533968150007</v>
      </c>
      <c r="O51" s="25">
        <f t="shared" si="37"/>
        <v>241028.8168</v>
      </c>
      <c r="P51" s="23">
        <f t="shared" ref="P51:P56" si="51">N51*O51</f>
        <v>1274790.1793446606</v>
      </c>
    </row>
    <row r="52" spans="1:17">
      <c r="A52" s="20" t="s">
        <v>22</v>
      </c>
      <c r="B52" s="21">
        <f t="shared" si="38"/>
        <v>5.5261559999999994</v>
      </c>
      <c r="C52" s="22">
        <f t="shared" si="39"/>
        <v>15102.2016</v>
      </c>
      <c r="D52" s="23">
        <f t="shared" si="40"/>
        <v>83457.121985049598</v>
      </c>
      <c r="E52" s="21">
        <f t="shared" si="41"/>
        <v>5.6366791200000002</v>
      </c>
      <c r="F52" s="22">
        <f t="shared" si="42"/>
        <v>132828.6</v>
      </c>
      <c r="G52" s="23">
        <f t="shared" si="43"/>
        <v>748712.19615883206</v>
      </c>
      <c r="H52" s="21">
        <f t="shared" si="44"/>
        <v>5.4675787464000001</v>
      </c>
      <c r="I52" s="22">
        <f t="shared" si="45"/>
        <v>98594.84</v>
      </c>
      <c r="J52" s="23">
        <f t="shared" si="46"/>
        <v>539075.0516887086</v>
      </c>
      <c r="K52" s="21">
        <f t="shared" si="47"/>
        <v>5.850309258648001</v>
      </c>
      <c r="L52" s="25">
        <f t="shared" si="48"/>
        <v>4165.5456000000004</v>
      </c>
      <c r="M52" s="23">
        <f t="shared" si="49"/>
        <v>24369.729991000444</v>
      </c>
      <c r="N52" s="24">
        <f t="shared" si="50"/>
        <v>5.6201807812620004</v>
      </c>
      <c r="O52" s="25">
        <f t="shared" si="37"/>
        <v>250691.18720000001</v>
      </c>
      <c r="P52" s="23">
        <f t="shared" si="51"/>
        <v>1408929.7923331945</v>
      </c>
    </row>
    <row r="53" spans="1:17">
      <c r="A53" s="20" t="s">
        <v>23</v>
      </c>
      <c r="B53" s="21">
        <f t="shared" si="38"/>
        <v>5.9253839999999993</v>
      </c>
      <c r="C53" s="22">
        <f t="shared" si="39"/>
        <v>15102.2016</v>
      </c>
      <c r="D53" s="23">
        <f t="shared" si="40"/>
        <v>89486.343725414394</v>
      </c>
      <c r="E53" s="21">
        <f t="shared" si="41"/>
        <v>6.0438916799999998</v>
      </c>
      <c r="F53" s="22">
        <f t="shared" si="42"/>
        <v>132828.6</v>
      </c>
      <c r="G53" s="23">
        <f t="shared" si="43"/>
        <v>802801.67040604795</v>
      </c>
      <c r="H53" s="21">
        <f t="shared" si="44"/>
        <v>5.8625749296</v>
      </c>
      <c r="I53" s="22">
        <f t="shared" si="45"/>
        <v>98594.84</v>
      </c>
      <c r="J53" s="23">
        <f t="shared" si="46"/>
        <v>578019.6371719233</v>
      </c>
      <c r="K53" s="21">
        <f t="shared" si="47"/>
        <v>6.272955174672</v>
      </c>
      <c r="L53" s="25">
        <f t="shared" si="48"/>
        <v>4165.5456000000004</v>
      </c>
      <c r="M53" s="23">
        <f t="shared" si="49"/>
        <v>26130.280826852184</v>
      </c>
      <c r="N53" s="24">
        <f t="shared" si="50"/>
        <v>6.0262014460679998</v>
      </c>
      <c r="O53" s="25">
        <f t="shared" si="37"/>
        <v>250691.18720000001</v>
      </c>
      <c r="P53" s="23">
        <f t="shared" si="51"/>
        <v>1510715.5948211437</v>
      </c>
    </row>
    <row r="54" spans="1:17">
      <c r="A54" s="20" t="s">
        <v>24</v>
      </c>
      <c r="B54" s="21">
        <f t="shared" si="38"/>
        <v>5.2004700000000001</v>
      </c>
      <c r="C54" s="22">
        <f t="shared" si="39"/>
        <v>15102.2016</v>
      </c>
      <c r="D54" s="23">
        <f t="shared" si="40"/>
        <v>78538.546354752005</v>
      </c>
      <c r="E54" s="21">
        <f t="shared" si="41"/>
        <v>5.3044794</v>
      </c>
      <c r="F54" s="22">
        <f t="shared" si="42"/>
        <v>132828.6</v>
      </c>
      <c r="G54" s="23">
        <f t="shared" si="43"/>
        <v>704586.57243083999</v>
      </c>
      <c r="H54" s="21">
        <f t="shared" si="44"/>
        <v>5.1453450180000004</v>
      </c>
      <c r="I54" s="22">
        <f t="shared" si="45"/>
        <v>98594.84</v>
      </c>
      <c r="J54" s="23">
        <f t="shared" si="46"/>
        <v>507304.46879450715</v>
      </c>
      <c r="K54" s="21">
        <f t="shared" si="47"/>
        <v>5.5055191692600012</v>
      </c>
      <c r="L54" s="25">
        <f t="shared" si="48"/>
        <v>4165.5456000000004</v>
      </c>
      <c r="M54" s="23">
        <f t="shared" si="49"/>
        <v>22933.491151226655</v>
      </c>
      <c r="N54" s="24">
        <f t="shared" si="50"/>
        <v>5.2889533968150007</v>
      </c>
      <c r="O54" s="25">
        <f t="shared" si="37"/>
        <v>250691.18720000001</v>
      </c>
      <c r="P54" s="23">
        <f t="shared" si="51"/>
        <v>1325894.0060930252</v>
      </c>
    </row>
    <row r="55" spans="1:17">
      <c r="A55" s="20" t="s">
        <v>25</v>
      </c>
      <c r="B55" s="21">
        <f t="shared" si="38"/>
        <v>3.7821600000000002</v>
      </c>
      <c r="C55" s="22">
        <f t="shared" si="39"/>
        <v>118800</v>
      </c>
      <c r="D55" s="23">
        <f t="shared" si="40"/>
        <v>449320.60800000001</v>
      </c>
      <c r="E55" s="21">
        <f t="shared" si="41"/>
        <v>3.8578032000000002</v>
      </c>
      <c r="F55" s="22">
        <f t="shared" si="42"/>
        <v>540000</v>
      </c>
      <c r="G55" s="23">
        <f t="shared" si="43"/>
        <v>2083213.7280000001</v>
      </c>
      <c r="H55" s="21">
        <f t="shared" si="44"/>
        <v>3.742069104</v>
      </c>
      <c r="I55" s="22">
        <f t="shared" si="45"/>
        <v>162000</v>
      </c>
      <c r="J55" s="23">
        <f t="shared" si="46"/>
        <v>606215.19484799996</v>
      </c>
      <c r="K55" s="21">
        <f t="shared" si="47"/>
        <v>4.0040139412800002</v>
      </c>
      <c r="L55" s="25">
        <f t="shared" si="48"/>
        <v>32400</v>
      </c>
      <c r="M55" s="23">
        <f t="shared" si="49"/>
        <v>129730.05169747201</v>
      </c>
      <c r="N55" s="24">
        <f t="shared" si="50"/>
        <v>3.8465115613200003</v>
      </c>
      <c r="O55" s="25">
        <f t="shared" si="37"/>
        <v>853200</v>
      </c>
      <c r="P55" s="23">
        <f t="shared" si="51"/>
        <v>3281843.6641182243</v>
      </c>
    </row>
    <row r="56" spans="1:17">
      <c r="A56" s="20" t="s">
        <v>26</v>
      </c>
      <c r="B56" s="21">
        <f t="shared" si="38"/>
        <v>6.8289</v>
      </c>
      <c r="C56" s="22">
        <f t="shared" si="39"/>
        <v>127680</v>
      </c>
      <c r="D56" s="23">
        <f t="shared" si="40"/>
        <v>871913.95200000005</v>
      </c>
      <c r="E56" s="21">
        <f t="shared" si="41"/>
        <v>6.9654780000000001</v>
      </c>
      <c r="F56" s="22">
        <f t="shared" si="42"/>
        <v>560000</v>
      </c>
      <c r="G56" s="23">
        <f t="shared" si="43"/>
        <v>3900667.68</v>
      </c>
      <c r="H56" s="21">
        <f t="shared" si="44"/>
        <v>6.7565136599999995</v>
      </c>
      <c r="I56" s="22">
        <f t="shared" si="45"/>
        <v>168000</v>
      </c>
      <c r="J56" s="23">
        <f t="shared" si="46"/>
        <v>1135094.2948799999</v>
      </c>
      <c r="K56" s="21">
        <f t="shared" si="47"/>
        <v>7.2294696162000003</v>
      </c>
      <c r="L56" s="25">
        <f t="shared" si="48"/>
        <v>15680.000000000002</v>
      </c>
      <c r="M56" s="23">
        <f t="shared" si="49"/>
        <v>113358.08358201601</v>
      </c>
      <c r="N56" s="24">
        <f t="shared" si="50"/>
        <v>6.9450903190499993</v>
      </c>
      <c r="O56" s="25">
        <f t="shared" si="37"/>
        <v>871360</v>
      </c>
      <c r="P56" s="23">
        <f t="shared" si="51"/>
        <v>6051673.9004074074</v>
      </c>
    </row>
    <row r="57" spans="1:17" s="1" customFormat="1">
      <c r="A57" s="26" t="s">
        <v>10</v>
      </c>
      <c r="B57" s="27"/>
      <c r="C57" s="28">
        <f>SUM(C50:C56)</f>
        <v>916417.87520000013</v>
      </c>
      <c r="D57" s="28">
        <f t="shared" ref="D57" si="52">SUM(D50:D56)</f>
        <v>4789023.1898423042</v>
      </c>
      <c r="E57" s="28"/>
      <c r="F57" s="28">
        <f>SUM(F50:F56)</f>
        <v>2727555.1000000006</v>
      </c>
      <c r="G57" s="28">
        <f t="shared" ref="G57" si="53">SUM(G50:G56)</f>
        <v>14700615.970018141</v>
      </c>
      <c r="H57" s="28"/>
      <c r="I57" s="28">
        <f>SUM(I50:I56)</f>
        <v>1491588.9400000002</v>
      </c>
      <c r="J57" s="28">
        <f t="shared" ref="J57" si="54">SUM(J50:J56)</f>
        <v>7780551.7562525179</v>
      </c>
      <c r="K57" s="28"/>
      <c r="L57" s="28">
        <f t="shared" ref="L57" si="55">SUM(L50:L56)</f>
        <v>159400.4632</v>
      </c>
      <c r="M57" s="28">
        <f t="shared" ref="M57" si="56">SUM(M50:M56)</f>
        <v>855214.93357455789</v>
      </c>
      <c r="N57" s="28"/>
      <c r="O57" s="28">
        <f t="shared" ref="O57" si="57">SUM(O50:O56)</f>
        <v>5294962.3783999998</v>
      </c>
      <c r="P57" s="28">
        <f t="shared" ref="P57" si="58">SUM(P50:P56)</f>
        <v>28347377.639965203</v>
      </c>
      <c r="Q57" s="19"/>
    </row>
    <row r="58" spans="1:17">
      <c r="A58" s="29"/>
      <c r="B58" s="20"/>
      <c r="C58" s="20"/>
      <c r="D58" s="23"/>
      <c r="E58" s="23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3"/>
    </row>
  </sheetData>
  <mergeCells count="21">
    <mergeCell ref="N48:P48"/>
    <mergeCell ref="N5:P5"/>
    <mergeCell ref="A5:A6"/>
    <mergeCell ref="A33:A34"/>
    <mergeCell ref="B33:D33"/>
    <mergeCell ref="E33:G33"/>
    <mergeCell ref="H33:J33"/>
    <mergeCell ref="K33:M33"/>
    <mergeCell ref="N33:P33"/>
    <mergeCell ref="B19:C19"/>
    <mergeCell ref="A48:A49"/>
    <mergeCell ref="B48:D48"/>
    <mergeCell ref="E48:G48"/>
    <mergeCell ref="H48:J48"/>
    <mergeCell ref="K48:M48"/>
    <mergeCell ref="B5:D5"/>
    <mergeCell ref="E5:G5"/>
    <mergeCell ref="H5:J5"/>
    <mergeCell ref="K5:M5"/>
    <mergeCell ref="A1:P1"/>
    <mergeCell ref="A2:P2"/>
  </mergeCells>
  <pageMargins left="0.7" right="0.7" top="0.75" bottom="0.75" header="0.3" footer="0.3"/>
  <pageSetup paperSize="9"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"/>
  <sheetViews>
    <sheetView workbookViewId="0">
      <selection activeCell="A17" sqref="A17"/>
    </sheetView>
  </sheetViews>
  <sheetFormatPr baseColWidth="10" defaultRowHeight="14.4"/>
  <cols>
    <col min="1" max="1" width="36.6640625" customWidth="1"/>
    <col min="2" max="2" width="23" customWidth="1"/>
    <col min="3" max="3" width="18.6640625" customWidth="1"/>
    <col min="4" max="4" width="19.5546875" customWidth="1"/>
    <col min="5" max="5" width="25.44140625" customWidth="1"/>
  </cols>
  <sheetData>
    <row r="2" spans="1:5" ht="23.4">
      <c r="B2" s="37" t="s">
        <v>31</v>
      </c>
      <c r="C2" s="37"/>
      <c r="D2" s="37"/>
      <c r="E2" s="37"/>
    </row>
    <row r="3" spans="1:5" ht="23.4">
      <c r="B3" s="36"/>
      <c r="C3" s="36"/>
      <c r="D3" s="36"/>
      <c r="E3" s="36"/>
    </row>
    <row r="4" spans="1:5">
      <c r="A4" s="45" t="s">
        <v>0</v>
      </c>
      <c r="B4" s="49" t="s">
        <v>3</v>
      </c>
      <c r="C4" s="50" t="s">
        <v>30</v>
      </c>
      <c r="D4" s="51" t="s">
        <v>5</v>
      </c>
      <c r="E4" s="52" t="s">
        <v>6</v>
      </c>
    </row>
    <row r="5" spans="1:5">
      <c r="A5" s="46"/>
      <c r="B5" s="49"/>
      <c r="C5" s="50"/>
      <c r="D5" s="51"/>
      <c r="E5" s="52"/>
    </row>
    <row r="6" spans="1:5">
      <c r="A6" s="20" t="s">
        <v>20</v>
      </c>
      <c r="B6" s="22">
        <v>500000</v>
      </c>
      <c r="C6" s="25">
        <v>1000000</v>
      </c>
      <c r="D6" s="25">
        <v>700000</v>
      </c>
      <c r="E6" s="25">
        <v>800000</v>
      </c>
    </row>
    <row r="7" spans="1:5">
      <c r="A7" s="20" t="s">
        <v>21</v>
      </c>
      <c r="B7" s="22">
        <v>13192</v>
      </c>
      <c r="C7" s="25">
        <v>125310</v>
      </c>
      <c r="D7" s="25">
        <v>93014</v>
      </c>
      <c r="E7" s="25">
        <v>49122</v>
      </c>
    </row>
    <row r="8" spans="1:5">
      <c r="A8" s="20" t="s">
        <v>22</v>
      </c>
      <c r="B8" s="22">
        <v>13192</v>
      </c>
      <c r="C8" s="25">
        <v>125310</v>
      </c>
      <c r="D8" s="25">
        <v>93014</v>
      </c>
      <c r="E8" s="25">
        <v>49122</v>
      </c>
    </row>
    <row r="9" spans="1:5">
      <c r="A9" s="20" t="s">
        <v>23</v>
      </c>
      <c r="B9" s="22">
        <v>13192</v>
      </c>
      <c r="C9" s="25">
        <v>125310</v>
      </c>
      <c r="D9" s="25">
        <v>93014</v>
      </c>
      <c r="E9" s="25">
        <v>49122</v>
      </c>
    </row>
    <row r="10" spans="1:5">
      <c r="A10" s="20" t="s">
        <v>24</v>
      </c>
      <c r="B10" s="22">
        <v>13192</v>
      </c>
      <c r="C10" s="25">
        <v>125310</v>
      </c>
      <c r="D10" s="25">
        <v>93014</v>
      </c>
      <c r="E10" s="25">
        <v>49122</v>
      </c>
    </row>
    <row r="11" spans="1:5">
      <c r="A11" s="20" t="s">
        <v>25</v>
      </c>
      <c r="B11" s="34">
        <v>100000</v>
      </c>
      <c r="C11" s="35">
        <v>500000</v>
      </c>
      <c r="D11" s="35">
        <v>150000</v>
      </c>
      <c r="E11" s="35">
        <v>300000</v>
      </c>
    </row>
    <row r="12" spans="1:5">
      <c r="A12" s="20" t="s">
        <v>26</v>
      </c>
      <c r="B12" s="22">
        <v>100000</v>
      </c>
      <c r="C12" s="25">
        <v>500000</v>
      </c>
      <c r="D12" s="25">
        <v>150000</v>
      </c>
      <c r="E12" s="25">
        <v>100000</v>
      </c>
    </row>
    <row r="13" spans="1:5">
      <c r="A13" s="38" t="s">
        <v>10</v>
      </c>
      <c r="B13" s="28">
        <f>SUM(B6:B12)</f>
        <v>752768</v>
      </c>
      <c r="C13" s="39">
        <f>SUM(C6:C12)</f>
        <v>2501240</v>
      </c>
      <c r="D13" s="39">
        <f>SUM(D6:D12)</f>
        <v>1372056</v>
      </c>
      <c r="E13" s="39">
        <f>SUM(E6:E12)</f>
        <v>1396488</v>
      </c>
    </row>
  </sheetData>
  <mergeCells count="5"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2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Ventas</vt:lpstr>
      <vt:lpstr>Hoja2</vt:lpstr>
      <vt:lpstr>Hoja3</vt:lpstr>
      <vt:lpstr>Gráfico1</vt:lpstr>
      <vt:lpstr>Gráfico2</vt:lpstr>
      <vt:lpstr>Precio_por_unidad</vt:lpstr>
      <vt:lpstr>Precio_Unidad</vt:lpstr>
      <vt:lpstr>Preciodeunidad_Canada</vt:lpstr>
      <vt:lpstr>Preciodeunidad_España</vt:lpstr>
      <vt:lpstr>Preciodeunidad_Uruguay</vt:lpstr>
      <vt:lpstr>Ventas!PRODUCTO</vt:lpstr>
      <vt:lpstr>VentaAnual_Unidades</vt:lpstr>
      <vt:lpstr>Ventaanualunidades_Canada</vt:lpstr>
      <vt:lpstr>Ventaanualunidades_España</vt:lpstr>
      <vt:lpstr>VentaAnuaUnidades_Uruguay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Vigilancia</dc:creator>
  <cp:lastModifiedBy>Evelyn</cp:lastModifiedBy>
  <dcterms:created xsi:type="dcterms:W3CDTF">2013-03-13T04:01:45Z</dcterms:created>
  <dcterms:modified xsi:type="dcterms:W3CDTF">2013-03-22T03:52:00Z</dcterms:modified>
</cp:coreProperties>
</file>