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tabRatio="919" activeTab="24"/>
  </bookViews>
  <sheets>
    <sheet name="SETUP" sheetId="1" r:id="rId1"/>
    <sheet name="2ABCD" sheetId="2" state="hidden" r:id="rId2"/>
    <sheet name="3ABCD" sheetId="3" state="hidden" r:id="rId3"/>
    <sheet name="4ABCD" sheetId="4" state="hidden" r:id="rId4"/>
    <sheet name="5ABCD" sheetId="5" state="hidden" r:id="rId5"/>
    <sheet name="6ABCD" sheetId="6" state="hidden" r:id="rId6"/>
    <sheet name="2LMNP" sheetId="7" state="hidden" r:id="rId7"/>
    <sheet name="6LMNP" sheetId="8" state="hidden" r:id="rId8"/>
    <sheet name="3LM5LM" sheetId="9" state="hidden" r:id="rId9"/>
    <sheet name="4LM6LM" sheetId="10" state="hidden" r:id="rId10"/>
    <sheet name="4NP6NP" sheetId="11" state="hidden" r:id="rId11"/>
    <sheet name="2LM" sheetId="12" state="hidden" r:id="rId12"/>
    <sheet name="2NP" sheetId="13" state="hidden" r:id="rId13"/>
    <sheet name="3LM" sheetId="14" state="hidden" r:id="rId14"/>
    <sheet name="3NP" sheetId="15" state="hidden" r:id="rId15"/>
    <sheet name="4AB" sheetId="16" state="hidden" r:id="rId16"/>
    <sheet name="4CD" sheetId="17" state="hidden" r:id="rId17"/>
    <sheet name="4LM" sheetId="18" state="hidden" r:id="rId18"/>
    <sheet name="4NP" sheetId="19" state="hidden" r:id="rId19"/>
    <sheet name="5JK" sheetId="20" state="hidden" r:id="rId20"/>
    <sheet name="5LM" sheetId="21" state="hidden" r:id="rId21"/>
    <sheet name="5NP" sheetId="22" state="hidden" r:id="rId22"/>
    <sheet name="6CD" sheetId="23" state="hidden" r:id="rId23"/>
    <sheet name="6LM" sheetId="24" state="hidden" r:id="rId24"/>
    <sheet name="6NP" sheetId="25" r:id="rId25"/>
    <sheet name="base" sheetId="26" state="hidden" r:id="rId26"/>
  </sheets>
  <definedNames>
    <definedName name="_xlnm._FilterDatabase" localSheetId="25" hidden="1">'base'!$A$1:$H$1</definedName>
    <definedName name="_xlnm.Print_Area" localSheetId="1">'2ABCD'!$B$4:$K$101</definedName>
    <definedName name="_xlnm.Print_Area" localSheetId="11">'2LM'!$B$4:$K$101</definedName>
    <definedName name="_xlnm.Print_Area" localSheetId="6">'2LMNP'!$B$4:$K$101</definedName>
    <definedName name="_xlnm.Print_Area" localSheetId="12">'2NP'!$B$4:$K$101</definedName>
    <definedName name="_xlnm.Print_Area" localSheetId="2">'3ABCD'!$B$4:$K$101</definedName>
    <definedName name="_xlnm.Print_Area" localSheetId="13">'3LM'!$B$4:$K$101</definedName>
    <definedName name="_xlnm.Print_Area" localSheetId="8">'3LM5LM'!$B$4:$K$101</definedName>
    <definedName name="_xlnm.Print_Area" localSheetId="14">'3NP'!$B$4:$K$101</definedName>
    <definedName name="_xlnm.Print_Area" localSheetId="15">'4AB'!$B$4:$K$101</definedName>
    <definedName name="_xlnm.Print_Area" localSheetId="3">'4ABCD'!$B$4:$K$101</definedName>
    <definedName name="_xlnm.Print_Area" localSheetId="16">'4CD'!$B$4:$K$101</definedName>
    <definedName name="_xlnm.Print_Area" localSheetId="17">'4LM'!$B$4:$K$101</definedName>
    <definedName name="_xlnm.Print_Area" localSheetId="9">'4LM6LM'!$B$4:$K$101</definedName>
    <definedName name="_xlnm.Print_Area" localSheetId="18">'4NP'!$B$4:$K$101</definedName>
    <definedName name="_xlnm.Print_Area" localSheetId="10">'4NP6NP'!$B$4:$K$101</definedName>
    <definedName name="_xlnm.Print_Area" localSheetId="4">'5ABCD'!$B$4:$K$101</definedName>
    <definedName name="_xlnm.Print_Area" localSheetId="19">'5JK'!$B$4:$K$101</definedName>
    <definedName name="_xlnm.Print_Area" localSheetId="20">'5LM'!$B$4:$K$101</definedName>
    <definedName name="_xlnm.Print_Area" localSheetId="21">'5NP'!$B$4:$K$101</definedName>
    <definedName name="_xlnm.Print_Area" localSheetId="5">'6ABCD'!$B$4:$K$101</definedName>
    <definedName name="_xlnm.Print_Area" localSheetId="22">'6CD'!$B$4:$K$101</definedName>
    <definedName name="_xlnm.Print_Area" localSheetId="23">'6LM'!$B$4:$K$101</definedName>
    <definedName name="_xlnm.Print_Area" localSheetId="7">'6LMNP'!$B$4:$K$101</definedName>
    <definedName name="_xlnm.Print_Area" localSheetId="24">'6NP'!$B$4:$K$101</definedName>
    <definedName name="AVAL" localSheetId="1">'2ABCD'!$Q$11:$Q$18</definedName>
    <definedName name="AVAL" localSheetId="11">'2LM'!$Q$11:$Q$18</definedName>
    <definedName name="AVAL" localSheetId="12">'2NP'!$Q$11:$Q$18</definedName>
    <definedName name="AVAL" localSheetId="2">'3ABCD'!$Q$11:$Q$18</definedName>
    <definedName name="AVAL" localSheetId="13">'3LM'!$Q$11:$Q$18</definedName>
    <definedName name="AVAL" localSheetId="8">'3LM5LM'!$Q$11:$Q$18</definedName>
    <definedName name="AVAL" localSheetId="14">'3NP'!$Q$11:$Q$18</definedName>
    <definedName name="AVAL" localSheetId="15">'4AB'!$Q$11:$Q$18</definedName>
    <definedName name="AVAL" localSheetId="3">'4ABCD'!$Q$11:$Q$18</definedName>
    <definedName name="AVAL" localSheetId="16">'4CD'!$Q$11:$Q$18</definedName>
    <definedName name="AVAL" localSheetId="17">'4LM'!$Q$11:$Q$18</definedName>
    <definedName name="AVAL" localSheetId="9">'4LM6LM'!$Q$11:$Q$18</definedName>
    <definedName name="AVAL" localSheetId="18">'4NP'!$Q$11:$Q$18</definedName>
    <definedName name="AVAL" localSheetId="10">'4NP6NP'!$Q$11:$Q$18</definedName>
    <definedName name="AVAL" localSheetId="4">'5ABCD'!$Q$11:$Q$18</definedName>
    <definedName name="AVAL" localSheetId="19">'5JK'!$Q$11:$Q$18</definedName>
    <definedName name="AVAL" localSheetId="20">'5LM'!$Q$11:$Q$18</definedName>
    <definedName name="AVAL" localSheetId="21">'5NP'!$Q$11:$Q$18</definedName>
    <definedName name="AVAL" localSheetId="5">'6ABCD'!$Q$11:$Q$18</definedName>
    <definedName name="AVAL" localSheetId="22">'6CD'!$Q$11:$Q$18</definedName>
    <definedName name="AVAL" localSheetId="23">'6LM'!$Q$11:$Q$18</definedName>
    <definedName name="AVAL" localSheetId="7">'6LMNP'!$Q$11:$Q$18</definedName>
    <definedName name="AVAL" localSheetId="24">'6NP'!$Q$11:$Q$18</definedName>
    <definedName name="AVAL">'2LMNP'!$Q$11:$Q$18</definedName>
    <definedName name="base2abcd">'base'!$A$2:$H$4</definedName>
    <definedName name="base2lm">'base'!$A$5:$H$5</definedName>
    <definedName name="base2lmnp">'base'!$A$6:$H$36</definedName>
    <definedName name="base2np">'base'!$A$37:$H$39</definedName>
    <definedName name="base3abcd">'base'!$A$40:$H$44</definedName>
    <definedName name="base3lm">'base'!$A$45:$H$46</definedName>
    <definedName name="base3lm5lm">'base'!$A$194:$H$195</definedName>
    <definedName name="base3lmnp">'base'!$A$47:$H$73</definedName>
    <definedName name="base3np">'base'!$A$74:$H$76</definedName>
    <definedName name="base4ab">'base'!$A$77:$H$78</definedName>
    <definedName name="base4abcd">'base'!$A$79:$H$81</definedName>
    <definedName name="base4cd">'base'!$A$82:$H$82</definedName>
    <definedName name="base4lm">'base'!$A$83:$H$85</definedName>
    <definedName name="base4lm6lm">'base'!$A$198:$H$199</definedName>
    <definedName name="base4lmnp">'base'!$A$86:$H$115</definedName>
    <definedName name="base4np">'base'!$A$116:$H$119</definedName>
    <definedName name="base4np6np">'base'!$A$196:$H$197</definedName>
    <definedName name="base5abcd">'base'!$A$120:$H$127</definedName>
    <definedName name="base5jk">'base'!$A$128:$H$128</definedName>
    <definedName name="base5lm">'base'!$A$129:$H$131</definedName>
    <definedName name="base5lmnp">'base'!$A$132:$H$157</definedName>
    <definedName name="base5np">'base'!$A$158:$H$159</definedName>
    <definedName name="base6abcd">'base'!$A$160:$H$162</definedName>
    <definedName name="base6cd">'base'!$A$163:$H$163</definedName>
    <definedName name="base6lm">'base'!$A$164:$H$167</definedName>
    <definedName name="base6lmnp">'base'!$A$168:$H$190</definedName>
    <definedName name="base6np">'base'!$A$191:$H$193</definedName>
    <definedName name="disc2abcd">'base'!$A$2:$A$4</definedName>
    <definedName name="disc2lm">'base'!$A$5</definedName>
    <definedName name="disc2lmnp">'base'!$A$6:$A$36</definedName>
    <definedName name="disc2np">'base'!$A$37:$A$39</definedName>
    <definedName name="disc3abcd">'base'!$A$40:$A$44</definedName>
    <definedName name="disc3lm">'base'!$A$45:$A$46</definedName>
    <definedName name="disc3lm5lm">'base'!$A$194:$A$195</definedName>
    <definedName name="disc3lmnp">'base'!$A$47:$A$73</definedName>
    <definedName name="disc3np">'base'!$A$74:$A$76</definedName>
    <definedName name="disc4ab">'base'!$A$77:$A$78</definedName>
    <definedName name="disc4abcd">'base'!$A$79:$A$81</definedName>
    <definedName name="disc4cd">'base'!$A$82</definedName>
    <definedName name="disc4lm">'base'!$A$83:$A$85</definedName>
    <definedName name="disc4lm6lm">'base'!$A$198:$A$199</definedName>
    <definedName name="disc4lmnp">'base'!$A$86:$A$115</definedName>
    <definedName name="disc4np">'base'!$A$116:$A$119</definedName>
    <definedName name="disc4np6np">'base'!$A$196:$A$197</definedName>
    <definedName name="disc5abcd">'base'!$A$120:$A$127</definedName>
    <definedName name="disc5jk">'base'!$A$128</definedName>
    <definedName name="disc5lm">'base'!$A$129:$A$131</definedName>
    <definedName name="disc5lmnp">'base'!$A$132:$A$157</definedName>
    <definedName name="disc5np">'base'!$A$158:$A$159</definedName>
    <definedName name="disc6abcd">'base'!$A$160:$A$162</definedName>
    <definedName name="disc6cd">'base'!$A$163</definedName>
    <definedName name="disc6lm">'base'!$A$164:$A$167</definedName>
    <definedName name="disc6lmnp">'base'!$A$168:$A$190</definedName>
    <definedName name="disc6np">'base'!$A$191:$A$193</definedName>
    <definedName name="PROC" localSheetId="1">'2ABCD'!$P$11:$P$15</definedName>
    <definedName name="PROC" localSheetId="11">'2LM'!$P$11:$P$15</definedName>
    <definedName name="PROC" localSheetId="12">'2NP'!$P$11:$P$15</definedName>
    <definedName name="PROC" localSheetId="2">'3ABCD'!$P$11:$P$15</definedName>
    <definedName name="PROC" localSheetId="13">'3LM'!$P$11:$P$15</definedName>
    <definedName name="PROC" localSheetId="8">'3LM5LM'!$P$11:$P$15</definedName>
    <definedName name="PROC" localSheetId="14">'3NP'!$P$11:$P$15</definedName>
    <definedName name="PROC" localSheetId="15">'4AB'!$P$11:$P$15</definedName>
    <definedName name="PROC" localSheetId="3">'4ABCD'!$P$11:$P$15</definedName>
    <definedName name="PROC" localSheetId="16">'4CD'!$P$11:$P$15</definedName>
    <definedName name="PROC" localSheetId="17">'4LM'!$P$11:$P$15</definedName>
    <definedName name="PROC" localSheetId="9">'4LM6LM'!$P$11:$P$15</definedName>
    <definedName name="PROC" localSheetId="18">'4NP'!$P$11:$P$15</definedName>
    <definedName name="PROC" localSheetId="10">'4NP6NP'!$P$11:$P$15</definedName>
    <definedName name="PROC" localSheetId="4">'5ABCD'!$P$11:$P$15</definedName>
    <definedName name="PROC" localSheetId="19">'5JK'!$P$11:$P$15</definedName>
    <definedName name="PROC" localSheetId="20">'5LM'!$P$11:$P$15</definedName>
    <definedName name="PROC" localSheetId="21">'5NP'!$P$11:$P$15</definedName>
    <definedName name="PROC" localSheetId="5">'6ABCD'!$P$11:$P$15</definedName>
    <definedName name="PROC" localSheetId="22">'6CD'!$P$11:$P$15</definedName>
    <definedName name="PROC" localSheetId="23">'6LM'!$P$11:$P$15</definedName>
    <definedName name="PROC" localSheetId="7">'6LMNP'!$P$11:$P$15</definedName>
    <definedName name="PROC" localSheetId="24">'6NP'!$P$11:$P$15</definedName>
    <definedName name="PROC">'2LMNP'!$P$11:$P$15</definedName>
    <definedName name="ref" localSheetId="1">'2ABCD'!$N$11:$N$13</definedName>
    <definedName name="ref" localSheetId="11">'2LM'!$N$11:$N$13</definedName>
    <definedName name="ref" localSheetId="6">'2LMNP'!$N$11:$N$13</definedName>
    <definedName name="ref" localSheetId="12">'2NP'!$N$11:$N$13</definedName>
    <definedName name="ref" localSheetId="2">'3ABCD'!$N$11:$N$13</definedName>
    <definedName name="ref" localSheetId="13">'3LM'!$N$11:$N$13</definedName>
    <definedName name="ref" localSheetId="8">'3LM5LM'!$N$11:$N$13</definedName>
    <definedName name="ref" localSheetId="14">'3NP'!$N$11:$N$13</definedName>
    <definedName name="ref" localSheetId="15">'4AB'!$N$11:$N$13</definedName>
    <definedName name="ref" localSheetId="3">'4ABCD'!$N$11:$N$13</definedName>
    <definedName name="ref" localSheetId="16">'4CD'!$N$11:$N$13</definedName>
    <definedName name="ref" localSheetId="17">'4LM'!$N$11:$N$13</definedName>
    <definedName name="ref" localSheetId="9">'4LM6LM'!$N$11:$N$13</definedName>
    <definedName name="ref" localSheetId="18">'4NP'!$N$11:$N$13</definedName>
    <definedName name="ref" localSheetId="10">'4NP6NP'!$N$11:$N$13</definedName>
    <definedName name="ref" localSheetId="4">'5ABCD'!$N$11:$N$13</definedName>
    <definedName name="ref" localSheetId="19">'5JK'!$N$11:$N$13</definedName>
    <definedName name="ref" localSheetId="20">'5LM'!$N$11:$N$13</definedName>
    <definedName name="ref" localSheetId="21">'5NP'!$N$11:$N$13</definedName>
    <definedName name="ref" localSheetId="5">'6ABCD'!$N$11:$N$13</definedName>
    <definedName name="ref" localSheetId="22">'6CD'!$N$11:$N$13</definedName>
    <definedName name="ref" localSheetId="23">'6LM'!$N$11:$N$13</definedName>
    <definedName name="ref" localSheetId="7">'6LMNP'!$N$11:$N$13</definedName>
    <definedName name="ref" localSheetId="24">'6NP'!$N$11:$N$13</definedName>
    <definedName name="ref">#REF!</definedName>
  </definedNames>
  <calcPr fullCalcOnLoad="1"/>
</workbook>
</file>

<file path=xl/sharedStrings.xml><?xml version="1.0" encoding="utf-8"?>
<sst xmlns="http://schemas.openxmlformats.org/spreadsheetml/2006/main" count="2619" uniqueCount="553">
  <si>
    <t>ADMINISTRAÇÃO DE MATERIAIS E LOGÍSTICA (254AD 04)   T:680   5LMNP</t>
  </si>
  <si>
    <t>ADMINISTRAÇÃO DE MATERIAIS E LOGÍSTICA (254AD 04)   T:124   4LMNP</t>
  </si>
  <si>
    <t>ADMINISTRAÇÃO DE MATERIAIS E LOGÍSTICA (254AD 04)   T:145   6LMNP</t>
  </si>
  <si>
    <t>PESQUISA OPERACIONAL (254AE 04)   T:670   3ABCD</t>
  </si>
  <si>
    <t>PESQUISA OPERACIONAL (254AE 04)   T:135   2LMNP</t>
  </si>
  <si>
    <t>PESQUISA OPERACIONAL (254AE 04)   T:145   6LMNP</t>
  </si>
  <si>
    <t>PESQUISA OPERACIONAL (254AE 04)   T:124   3LMNP</t>
  </si>
  <si>
    <t>PESQUISA OPERACIONAL (254AE 04)   T:125   5LMNP</t>
  </si>
  <si>
    <t>PESQUISA OPERACIONAL (254AE 04)   T:680   4LMNP</t>
  </si>
  <si>
    <t>PESQUISA DE MERCADO (254AF 04)   T:145   3LMNP</t>
  </si>
  <si>
    <t>METODOLOGIA DA PESQUISA (254AG 04)   T:125   4LMNP</t>
  </si>
  <si>
    <t>METODOLOGIA DA PESQUISA (254AG 04)   T:135   6LMNP</t>
  </si>
  <si>
    <t>METODOLOGIA DA PESQUISA (254AG 04)   T:680   3LMNP</t>
  </si>
  <si>
    <t>METODOLOGIA DA PESQUISA (254AG 04)   T:145   4LMNP</t>
  </si>
  <si>
    <t>METODOLOGIA DA PESQUISA (254AG 04)   T:670   4ABCD</t>
  </si>
  <si>
    <t>METODOLOGIA DA PESQUISA (254AG 04)   T:236   2LMNP</t>
  </si>
  <si>
    <t>GESTÃO DA MUDANÇA (254AJ 02)   T:670   4AB</t>
  </si>
  <si>
    <t>GESTÃO DA MUDANÇA (254AJ 02)   T:125   4LM</t>
  </si>
  <si>
    <t>GESTÃO DA MUDANÇA (254AJ 02)   T:135   4NP</t>
  </si>
  <si>
    <t>GESTÃO DA INOVAÇÃO (254AK 02)   T:670   4CD</t>
  </si>
  <si>
    <t>GESTÃO DA INOVAÇÃO (254AK 02)   T:124   6LM</t>
  </si>
  <si>
    <t>GESTÃO DA INOVAÇÃO (254AK 02)   T:125   4NP</t>
  </si>
  <si>
    <t>GESTÃO DA INOVAÇÃO (254AK 02)   T:135   4LM</t>
  </si>
  <si>
    <t>COMÉRCIO ELETRÔNICO (254AS 04)   T:124   5LMNP</t>
  </si>
  <si>
    <t>ARQUITETURA E MODELAGEM DE NEGÓCIOS (254AT 02)   T:124   6NP</t>
  </si>
  <si>
    <t>GESTÃO DE SERVIÇOS DE TI (254AV 04)   T:124   4LMNP</t>
  </si>
  <si>
    <t>GERENCIAMENTO DOS CANAIS DE DISTRIBUIÇÃO (254AW 04)   T:145   6LMNP</t>
  </si>
  <si>
    <t>GERENCIAMENTO DOS CANAIS DE DISTRIBUIÇÃO (254AW 04)   T:236   4LMNP</t>
  </si>
  <si>
    <t>GERENCIAMENTO DE PREÇOS (254AY 02)   T:145   2LM</t>
  </si>
  <si>
    <t>MARKETING DE RELACIONAMENTOS (254AZ 02)   T:145   2NP</t>
  </si>
  <si>
    <t>MARKETING ESTRATÉGICO (254BB 04)   T:145   3LMNP</t>
  </si>
  <si>
    <t>AMBIENTE E NEGOCIAÇÃO INTERNACIONAL (254BC 04)   T:680   6LMNP</t>
  </si>
  <si>
    <t>PARCERIAS ESTRATÉGICAS (254BD 04)   T:670   3ABCD</t>
  </si>
  <si>
    <t>PLANO DE NEGÓCIOS (254BE 04)   T:125   3LMNP</t>
  </si>
  <si>
    <t>PLANO DE NEGÓCIOS (254BE 04)   T:135   4LMNP</t>
  </si>
  <si>
    <t>PLANO DE NEGÓCIOS (254BE 04)   T:670   5ABCD</t>
  </si>
  <si>
    <t>PLANO DE EXPORTAÇÃO (254BG 04)   T:680   2LMNP</t>
  </si>
  <si>
    <t>CONSULTA</t>
  </si>
  <si>
    <t>Objetivo da disciplina</t>
  </si>
  <si>
    <t>Ao finalizar a disciplina o aluno deve ser capaz de compreender, de forma geral, empreendedorismo e sua importância para o administrador. Igualmente, deverá dispor de elementos para análise das possibilidades de novos empreendimentos e para o entendimento do processo de construção de uma empresa.</t>
  </si>
  <si>
    <t>A disciplina aborda os elementos necessários à construção do modelo de negócios da empresa alinhados com a aplicação dos recursos de TI, fornecendo subsídios para elaboração do Planejamento Estratégico dos Sistemas de Informações a serem utilizados na gestão.</t>
  </si>
  <si>
    <t>Proporcionar ao aluno condições de estruturar, analisar e implementar um planejamento de marketing numa organização, desde a concepção estratégica até a implementação dos planos de ação e dos processos de auditoria e controle.</t>
  </si>
  <si>
    <t>A disciplina aborda as diferentes etapas que compõem o processo de formação e desenvolvimento de parcerias estratégicas, analisando possíveis problemas e soluções que podem ser adotadas. Ela busca analisar os diferentes tipos de parcerias e alianças que podem ser estabelecidas entre empresas e os fatores que devem ser considerados para o estabelecimento de parcerias bem sucedidas.</t>
  </si>
  <si>
    <t>A abordagem logística da disciplina engloba o planejamento, a coordenação e o controle do fluxo de materiais e de informações entre os diversos componentes da cadeia de suprimentos, até o consumidor final. A administração clássica de materiais visa dispor dos materiais necessários no momento apropriado e no lugar certo, ao menor custo global para a empresa.</t>
  </si>
  <si>
    <t>Considera a evolução histórica, estratégias e a eficiência das operações como diferencial competitivo. O relacionamento da área de operações com as outras funções empresariais. Trata do conhecimento necessário ao desenvolvimento, organização, planejamento e controle da produção.</t>
  </si>
  <si>
    <t>A disciplina aborda os principais conceitos, teorias e pesquisas relacionadas à administração de pessoas, analisando as práticas adotadas por organizações bemsucedidas no gerenciamento de sua força de trabalho. Ela também enfoca as políticas e procedimentos adotados nos diferentes subsistemas de recursos humanos, assim como procura discutir os impactos das últimas tendências nesta área da administração.</t>
  </si>
  <si>
    <t>A Disciplina tem foco na gestão das operações em serviços e suas características específicas, assim como o desenvolvimento dos processos de serviços considerando tanto as estratégias da organização quanto as expectativas dos clientes. Aborda aspectos que influenciam na qualidade percebida pelo cliente, o dimensionamento de recursos na prestação dos serviços e o uso da tecnologia da informação.</t>
  </si>
  <si>
    <t>A disciplina prove uma visão integrada e mercadológica do papel de vendas numa organização, abrangendo desde aspectos estratégicos da gestão do esforço de vendas, até decisões e ações operacionais relativas a recrutamento, seleção, treinamento e remuneração de equipe de vendas, assim como técnicas de negociação integradas aos esforços de vendas.</t>
  </si>
  <si>
    <t>A disciplina de Administração Financeira I aborda as atribuições dos Administradores Financeiros nas organizações, capacitando os alunos na interpretação dos principais demonstrativos financeiros, englobando cálculos e modelos teóricos, que oferecem suporte para a tomada de decisões gerenciais relacionadas com planejamento, análise e controle das finanças organizacionais no curto prazo.</t>
  </si>
  <si>
    <t>A disciplina de Administração Financeira II versa sobre as atribuições dos Administradores Financeiros nas organizações, capacitando os alunos para atuarem nas práticas financeiras de longo prazo, compreendendo o enfoque gerencial da alavancagem financeira, do custo de capital, das fontes de recursos necessárias para a realização de seus investimentos, bem como, dos custos específicos destas.</t>
  </si>
  <si>
    <t>A disciplina de Administração Financeira Internacional trata das atribuições dos Administradores Financeiros no mercado nacional e internacional, desenvolvendo competências para gerir as finanças corporativas, de forma a proporcionar às empresas a  viabilização de investimentos em escala e qualidade, que permitam competir em condições de igualdade com recursos financeiros disponíveis no mercado interno e externo.</t>
  </si>
  <si>
    <t>A disciplina aborda aspectos do mercado que proporcionem a compreensão do ambiente global, a influencia do mesmo nas atividades da empresa e da mesma forma, trabalha ferramentas e técnicas que auxilie as empresas a negociar e competir neste ambiente.</t>
  </si>
  <si>
    <t>A disciplina apresenta conceitos e características do comércio eletrônico, discutindo adicionalmente tópicos específicos que possibilitam compreender as inserção dos negócios eletrônicos na estratégia das organizações.</t>
  </si>
  <si>
    <t>A disciplina propicia conhecimentos sobre os fatores individuais, sociais e organizacionais que influenciam o comportamento do consumidor individual e organizacional. São estudadas as atividades físicas e mentais desses consumidores, que resultam em decisões e ações de pagar por, comprar e usar produtos e serviços.</t>
  </si>
  <si>
    <t>A disciplina aborda os elementos fundamentais capazes de explicar o comportamento dos indivíduos, dos grupos e das organizações sociais no contexto da administração. Ela busca, através da apresentação de pesquisas, exemplos e conceitos, proporcionar orientações práticas de como liderar pessoas, melhorar o funcionamento das equipes e aumentar o desempenho organizacional.</t>
  </si>
  <si>
    <t>A disciplina busca uma reflexão acerca dos desafios enfrentados nas diferentes etapas do processo empreendedor e nos diferentes tipos de empreendimentos empresariais. Aborda questões práticas relativas ao processo de abertura, expansão e fechamento das empresas, assim como assuntos ligados a captação de recursos, estabelecimentos de parcerias e fontes de investimento.</t>
  </si>
  <si>
    <t>A disciplina trata da elaboração do planejamento estratégico a partir de uma análise detalhada do meio ambiente e fatores internos da organização, considerando as limitações e vantagens dos modelos propostos pelos principais autores e das principais ferramentas de análise ambiental e implementação para esse fim.</t>
  </si>
  <si>
    <t>Prover subsídios para a concepção e implementação de decisões e ações relativas a custos e a preços, a partir uma visão integrada da estratégia mercadológica organizacional.</t>
  </si>
  <si>
    <t>A disciplina busca prover subsídios para as decisões e ações relativas à gestão de produtos e de marcas dentro de uma visão integrada de gestão do composto mercadológico de uma organização.</t>
  </si>
  <si>
    <t>Propiciar os subsídios para a gestão dos canais de distribuição de uma organização, desde seu planejamento até sua implementação, incluindo questões éticas e de integração com os outros esforços organizacionais de marketing.</t>
  </si>
  <si>
    <t>O estudo da empresa familiar. O conflito inter e intragerações. O processo sucessório. Funcionamento dos conselhos de administração. Governança corporativa.</t>
  </si>
  <si>
    <t>A disciplina aborda as diferentes teorias capazes de explicar as mudanças organizacionais, assim como as fontes de resistência à mudança que costumam ser enfrentadas durante este processo. Ela também apresenta modelos de intervenção capazes de provocar mudanças bem sucedidas, assim como estratégias de desenvolvimento organizacional e aprendizagem.</t>
  </si>
  <si>
    <t>A disciplina busca uma reflexão acerca das principais particularidades e dificuldades da gestão de pequenos negócios, analisando as diferentes áreas da administração a luz desta realidade. Ela aborda também as características e competências requeridas para um gestor de um pequeno negócio, assim como os desafios que ele deverá enfrentar.</t>
  </si>
  <si>
    <t>A disciplina aborda os principais conceitos, metodologias e aplicabilidades da gestão por processos, sugerindo tecnologias da informação que podem aumentar a eficiência operacional e estratégica dos processos de negócio.</t>
  </si>
  <si>
    <t>A disciplina aborda os conhecimentos, metodologias, ferramentas e técnicas tradicionalmente e amplamente utilizadas para planejar, administrar e executar com sucesso o ciclo de vida de projetos. Além das práticas tradicionais a disciplina contempla tópicos emergentes e atuais sobre a gestão de projetos.</t>
  </si>
  <si>
    <t>A disciplina trata sobre a natureza,  fundamentos, especificidades, dimensões e utilização das melhores práticas da gerência de serviços de TI, bem como indicadores de custos e retorno sobre investimentos realizados nesta área.</t>
  </si>
  <si>
    <t>A disciplina procura discutir as principais teorias e modelos que explicam o fenômeno da liderança e o processo de negociação no âmbito empresarial. Ela possui um caráter prático buscando não só repassar conhecimentos, mas também desenvolver as habilidades e atitudes necessárias para o bom exercício da liderança e da negociação.</t>
  </si>
  <si>
    <t>A disciplina está relacionada com a gestão as diversas atividades associadas com o fluxo de materiais desde as matériasprimas até o usuário final, assim como o respectivo fluxo de informações, na comercialização de bens e serviços no âmbito internacional. Aborda os conhecimentos sobre a logística internacional, seus elementos, sua importância para a empresa, enquanto ferramenta estratégica para a conquista e manutenção de sua competitividade global.</t>
  </si>
  <si>
    <t>Propiciar ao aluno conhecimentos sobre as origens, o desenvolvimento e as principais decisões e ações organizacionais relativas ao marketing de relacionamento e ao CRM com clientes internos e externos à organização.</t>
  </si>
  <si>
    <t>A disciplina trata das atribuições e funcionamento das instituições que integram o Mercado de Capitais brasileiro e internacional, desenvolvendo competências para os alunos tomarem decisões quanto aos aspectos sistêmicos a ele associados, englobando o processo financeiro decisório atual e os procedimentos adotados em relação a avaliação dos ativos no mercado.</t>
  </si>
  <si>
    <t>Trata dos princípios da metodologia científica, dos tipos, fases e procedimentos para realização e apresentação de pesquisas nas áreas de conhecimento do curso. A formatação e estrutura das monografias, resenhas e resumos de acordo com as normas da ABNT.</t>
  </si>
  <si>
    <t>A disciplina de Orçamento Empresarial trata das atribuições dos Administradores na alocação dos recursos financeiros com vistas à otimização do desempenho organizacional, elaborando e gerindo instrumentos do planejamento, buscando a obtenção dos  resultados em curto e longo prazos, englobando cálculos e modelos teóricos orçamentários.</t>
  </si>
  <si>
    <t>A disciplina aborda metodologias, técnicas e ferramentas para o diagnóstico e aperfeiçoamento de processos e modelos organizacionais, assim como elaboração e implementação de planos de melhorias. Questões referentes à origem e evolução da OSM, estrutura e processos organizacionais.</t>
  </si>
  <si>
    <t>A disciplina de pesquisa operacional trata as questões relativas à tomada de decisão e a compreensão dos aspectos sistêmicos a ela associados. Engloba aspectos de modelagem matemática para auxiliar e entender o processo decisório aplicado a problemas estruturados reais na área de administração.</t>
  </si>
  <si>
    <t>A disciplina trata dos conhecimentos necessários para o desenvolvimento do plano de exportação da empresa, através do estudo de mercados, ferramentas de promoção comercial internacional, associados ao composto de marketing internacional da empresa.</t>
  </si>
  <si>
    <t>A disciplina procura esclarecer os diferentes elementos que compõem o processo empreendedor, analisando desde questões relativas à identificação de oportunidades de negócios à criação/expansão de uma empresa. Ela aborda tanto questões gerais relacionadas aos empreendimentos empresariais, quanto os procedimentos práticos que possibilitam a elaboração de um plano de negócios.</t>
  </si>
  <si>
    <t>A disciplina aborda a análise dos aspectos gerais da exportação, seus elementos, suas implicações, suas modalidades, as atividades e procedimentos que devem ser desenvolvidos para a realização da exportação de produtos e serviços.</t>
  </si>
  <si>
    <t>ADMINISTRAÇÃO FINANCEIRA I (2540C 04)   T:126   2LMNP</t>
  </si>
  <si>
    <t>ADMINISTRAÇÃO FINANCEIRA I (2540C 04)   T:670   2ABCD</t>
  </si>
  <si>
    <t>ADMINISTRAÇÃO FINANCEIRA I (2540C 04)   T:135   4LMNP</t>
  </si>
  <si>
    <t>ADMINISTRAÇÃO FINANCEIRA I (2540C 04)   T:124   5LMNP</t>
  </si>
  <si>
    <t>ADMINISTRAÇÃO FINANCEIRA I (2540C 04)   T:125   3LMNP</t>
  </si>
  <si>
    <t>ADMINISTRAÇÃO FINANCEIRA I (2540C 04)   T:145   2LMNP</t>
  </si>
  <si>
    <t>ADMINISTRAÇÃO FINANCEIRA I (2540C 04)   T:146   4LMNP</t>
  </si>
  <si>
    <t>ADMINISTRAÇÃO FINANCEIRA I (2540C 04)   T:680   6LMNP</t>
  </si>
  <si>
    <t>ADMINISTRAÇÃO FINANCEIRA II (2540D 04)   T:125   3LMNP</t>
  </si>
  <si>
    <t>ADMINISTRAÇÃO FINANCEIRA II (2540D 04)   T:135   4LMNP</t>
  </si>
  <si>
    <t>ADMINISTRAÇÃO FINANCEIRA II (2540D 04)   T:145   2LMNP</t>
  </si>
  <si>
    <t>ADMINISTRAÇÃO FINANCEIRA II (2540D 04)   T:680   6LMNP</t>
  </si>
  <si>
    <t>ADMINISTRAÇÃO FINANCEIRA II (2540D 04)   T:124   5LMNP</t>
  </si>
  <si>
    <t>ADMINISTRAÇÃO FINANCEIRA II (2540D 04)   T:126   2LMNP</t>
  </si>
  <si>
    <t>ADMINISTRAÇÃO FINANCEIRA II (2540D 04)   T:670   2ABCD</t>
  </si>
  <si>
    <t>ADMINISTRAÇÃO FINANCEIRA III (2540E 04)   T:125   4LMNP</t>
  </si>
  <si>
    <t>ADMINISTRAÇÃO FINANCEIRA III (2540E 04)   T:135   6LMNP</t>
  </si>
  <si>
    <t>EMPREENDIMENTOS EMPRESARIAIS (2540L 04)   T:128   3LM 5LM</t>
  </si>
  <si>
    <t>EMPREENDIMENTOS EMPRESARIAIS (2540L 04)   T:124   4LMNP</t>
  </si>
  <si>
    <t>EMPREENDIMENTOS EMPRESARIAIS (2540L 04)   T:125   3LMNP</t>
  </si>
  <si>
    <t>EMPREENDIMENTOS EMPRESARIAIS (2540L 04)   T:135   4LMNP</t>
  </si>
  <si>
    <t>EMPREENDIMENTOS EMPRESARIAIS (2540L 04)   T:145   2LMNP</t>
  </si>
  <si>
    <t>EMPREENDIMENTOS EMPRESARIAIS (2540L 04)   T:168   3LM 5LM</t>
  </si>
  <si>
    <t>AUDITORIA E AVALIAÇÃO DE SISTEMAS (2540V 04)   T:124   5LMNP</t>
  </si>
  <si>
    <t>ESTRATÉGIA EMPRESARIAL (2541C 04)   T:125   6LMNP</t>
  </si>
  <si>
    <t>ESTRATÉGIA EMPRESARIAL (2541C 04)   T:135   4LMNP</t>
  </si>
  <si>
    <t>SISTEMAS DE INFORMAÇÕES GERENCIAIS (2541G 04)   T:125   5LMNP</t>
  </si>
  <si>
    <t>SISTEMAS DE INFORMAÇÕES GERENCIAIS (2541G 04)   T:135   2LMNP</t>
  </si>
  <si>
    <t>GESTÃO CONTEMPORÂNEA (2541L 04)   T:135   2LMNP</t>
  </si>
  <si>
    <t>GESTÃO CONTEMPORÂNEA (2541L 04)   T:145   4LMNP</t>
  </si>
  <si>
    <t>GESTÃO CONTEMPORÂNEA (2541L 04)   T:125   6LMNP</t>
  </si>
  <si>
    <t>ADMINISTRAÇÃO DA PRODUÇÃO II (2541N 04)   T:135   3LMNP</t>
  </si>
  <si>
    <t>ADMINISTRAÇÃO DA PRODUÇÃO II (2541N 04)   T:125   2LMNP</t>
  </si>
  <si>
    <t>ADMINISTRAÇÃO PÚBLICA (2541W 04)   T:145   3LMNP</t>
  </si>
  <si>
    <t>ADMINISTRAÇÃO PÚBLICA (2541W 04)   T:125   4LMNP</t>
  </si>
  <si>
    <t>ADMINISTRAÇÃO PÚBLICA (2541W 04)   T:126   2LMNP</t>
  </si>
  <si>
    <t>ADMINISTRAÇÃO PÚBLICA (2541W 04)   T:135   5LMNP</t>
  </si>
  <si>
    <t>SISTEMÁTICA DE COMÉRCIO INTERNACIONAL I (2542M 04)   T:680   2LMNP</t>
  </si>
  <si>
    <t>Feriado Nacional - Tiradentes</t>
  </si>
  <si>
    <t>Semana Santa - Feriado Escolar</t>
  </si>
  <si>
    <t>Corpus Christi - Feriado Municipal</t>
  </si>
  <si>
    <t>Dia do Trabalho - Feriado Nacional</t>
  </si>
  <si>
    <t>Nome</t>
  </si>
  <si>
    <t>Prezado(a) Professor(a) as informações fornecidas abaixo serão automaticamente reproduzidas em todos os planos de ensino.</t>
  </si>
  <si>
    <t>Selecione abaixo o(s) horário(s) em que irá lecionar:</t>
  </si>
  <si>
    <t>Instruções Gerais:</t>
  </si>
  <si>
    <t>3) As ementas das disciplinas foram retiradas diretamente do sistema de informação da secretaria, caso o professor tenha uma nova sugestão de ementa, solicitamos que contate a coordenação.</t>
  </si>
  <si>
    <t>1) Na parte superior de cada plano de ensino há uma linha laranja. O professor deve escolher a disciplina que leciona para que os demais campos sejam automaticamente preenchidos.</t>
  </si>
  <si>
    <t>SISTEMÁTICA DE COMÉRCIO INTERNACIONAL II (2542P 04)   T:680   3LMNP</t>
  </si>
  <si>
    <t>COMPORTAMENTO ORGANIZACIONAL (2542U 04)   T:126   4LMNP</t>
  </si>
  <si>
    <t>COMPORTAMENTO ORGANIZACIONAL (2542U 04)   T:145   5LMNP</t>
  </si>
  <si>
    <t>COMPORTAMENTO ORGANIZACIONAL (2542U 04)   T:670   3ABCD</t>
  </si>
  <si>
    <t>COMPORTAMENTO ORGANIZACIONAL (2542U 04)   T:124   3LMNP</t>
  </si>
  <si>
    <t>COMPORTAMENTO ORGANIZACIONAL (2542U 04)   T:125   6LMNP</t>
  </si>
  <si>
    <t>COMPORTAMENTO ORGANIZACIONAL (2542U 04)   T:135   2LMNP</t>
  </si>
  <si>
    <t>P2 – Avaliação escrita sobre conteúdos das aulas 10 a 16</t>
  </si>
  <si>
    <t>Modelos de Negócios. Desenvolvimento de Atividade Aplicada I.</t>
  </si>
  <si>
    <t xml:space="preserve">Planejamento Estratégico de SI. </t>
  </si>
  <si>
    <t>Planejamento Estratégico de SI. Desenvolvimento de Atividade Aplicada III.</t>
  </si>
  <si>
    <t>Planejamento Estratégico de SI. Desenvolvimento de Trabalho em Grupo.</t>
  </si>
  <si>
    <t>Possibilitar o entendimento e importância da definição do modelo de negócios para a empresa, a identificação da arquitetura de TI necessária para a condução da estratégia, e o alinhamento da aplicação destes recursos com o planejamento estratégico da empresa, oportunizando a modelagem de um planejamento estratégico de SI eficaz.</t>
  </si>
  <si>
    <t xml:space="preserve">Modelos de Negócios. </t>
  </si>
  <si>
    <t>Alinhamento Estratégico de TI.</t>
  </si>
  <si>
    <t>Atividade de Revisão para P1.</t>
  </si>
  <si>
    <t>Alinhamento Estratégico de TI. Desenvolvimento de Atividade Aplicada II.</t>
  </si>
  <si>
    <t>Planejamento Estratégico de SI. Desenvolvimento de Atividade Aplicada IV.</t>
  </si>
  <si>
    <t>Apresentação de Trabalhos.</t>
  </si>
  <si>
    <t>AUDY, J. L. Sistemas de Informação: planejamentoe alinhamento estratégico nas organizações. São Paulo: Atlas, 2003.</t>
  </si>
  <si>
    <t>FOINA, P. R. Tecnologia da Informação: planejamento e gestão. São Paulo: Atlas, 2006.</t>
  </si>
  <si>
    <t>MANCINI NETO, p. Implantação de Planejamento Estratégico de Sistemas de informação. São paulo: C/Arte, 2004.</t>
  </si>
  <si>
    <t>TURBAN, E.; WETHERBE, J.; MCLEAN, E. Tecnologia da Informação para Gestão: transformandoos negócios na economia digital. Porto Alegre: Bookman, 2004.</t>
  </si>
  <si>
    <t>ROSS, J.; WEILL, P.; ROBERTSON, D. C. Arquitetura de TI como estratégia Empresarial. São Paulo: Makron Books do Brasil, 2008.</t>
  </si>
  <si>
    <t>REZENDE, D. A. Planejamento Estratégico de Sistemas de Informação e Informática. São Paulo: Atlas, 2007.</t>
  </si>
  <si>
    <t>Trabalho em Grupo e Atividades Aplicadas (I, II, III, IV)</t>
  </si>
  <si>
    <t>COMPORTAMENTO ORGANIZACIONAL (2542U 04)   T:680   4LMNP</t>
  </si>
  <si>
    <t>MERCADO DE CAPITAIS (2543C 04)   T:125   2LMNP</t>
  </si>
  <si>
    <t>MERCADO DE CAPITAIS (2543C 04)   T:135   3LMNP</t>
  </si>
  <si>
    <t>ADMINISTRAÇÃO DE RECURSOS HUMANOS II (2543L 04)   T:125   6LMNP</t>
  </si>
  <si>
    <t>ÉTICA EMPRESARIAL (2543S 02)   T:124   5NP</t>
  </si>
  <si>
    <t>ÉTICA EMPRESARIAL (2543S 02)   T:125   5LM</t>
  </si>
  <si>
    <t>ÉTICA EMPRESARIAL (2543S 02)   T:134   3LM</t>
  </si>
  <si>
    <t>ÉTICA EMPRESARIAL (2543S 02)   T:135   6LM</t>
  </si>
  <si>
    <t>ÉTICA EMPRESARIAL (2543S 02)   T:145   4NP</t>
  </si>
  <si>
    <t>ÉTICA EMPRESARIAL (2543S 02)   T:146   3NP</t>
  </si>
  <si>
    <t>ÉTICA EMPRESARIAL (2543S 02)   T:670   6CD</t>
  </si>
  <si>
    <t>ÉTICA EMPRESARIAL (2543S 02)   T:680   6NP</t>
  </si>
  <si>
    <t>ADMINISTRAÇÃO DA MUDANÇA (2543T 02)   T:145   3NP</t>
  </si>
  <si>
    <t>ADMINISTRAÇÃO DA MUDANÇA (2543T 02)   T:125   5LM</t>
  </si>
  <si>
    <t>ADMINISTRAÇÃO DA MUDANÇA (2543T 02)   T:135   5NP</t>
  </si>
  <si>
    <t>TRANSPORTES E SEGUROS (2544C 04)   T:680   4LMNP</t>
  </si>
  <si>
    <t>ADMINISTRAÇÃO FINANCEIRA INTERNACIONAL (2544D 04)   T:680   5LMNP</t>
  </si>
  <si>
    <t>LOGÍSTICA INTERNACIONAL (2544F 04)   T:680   5LMNP</t>
  </si>
  <si>
    <t>TEORIA E PRÁTICA DE CÂMBIO (2544G 04)   T:680   3LMNP</t>
  </si>
  <si>
    <t>SEMINÁRIO: EMPREENDIMENTOS EMPRESARIAIS (2544M 04)   T:670   5ABCD</t>
  </si>
  <si>
    <t>DESENVOLVIMENTO DE EQUIPES (2544S 04)   T:670   6ABCD</t>
  </si>
  <si>
    <t>ADMINISTRAÇÃO DE PESSOAS (2544X 04)   T:135   2LMNP</t>
  </si>
  <si>
    <t>ADMINISTRAÇÃO DE PESSOAS (2544X 04)   T:145   5LMNP</t>
  </si>
  <si>
    <t>ADMINISTRAÇÃO DE PESSOAS (2544X 04)   T:670   6ABCD</t>
  </si>
  <si>
    <t>ADMINISTRAÇÃO DE PESSOAS (2544X 04)   T:680   4LMNP</t>
  </si>
  <si>
    <t>ADMINISTRAÇÃO DE PESSOAS (2544X 04)   T:124   3LMNP</t>
  </si>
  <si>
    <t>ADMINISTRAÇÃO DE PESSOAS (2544X 04)   T:126   5LMNP</t>
  </si>
  <si>
    <t>ADMINISTRAÇÃO DE PESSOAS (2544X 04)   T:125   6LMNP</t>
  </si>
  <si>
    <t>NEGOCIAÇÃO INTERNACIONAL (2546H 02)   T:680   2NP</t>
  </si>
  <si>
    <t>ADMINISTRAÇÃO DE ALIANÇAS INTERNACIONAIS (2546J 04)   T:680   2LMNP</t>
  </si>
  <si>
    <t>MARKETING INTERNACIONAL II (2546K 04)   T:680   6LMNP</t>
  </si>
  <si>
    <t>ESTRATÉGIAS DE INTERNACIONALIZAÇÃO (2546L 04)   T:680   4LMNP</t>
  </si>
  <si>
    <t>ADM. E ESTRATÉGIAS EMPRESARIAIS (2546N 04)   T:569   2LMNP</t>
  </si>
  <si>
    <t>TEORIA GERAL DA ADMINISTRAÇÃO (2548M 04)   T:145   6LMNP</t>
  </si>
  <si>
    <t>TEORIA GERAL DA ADMINISTRAÇÃO (2548M 04)   T:670   6ABCD</t>
  </si>
  <si>
    <t>TEORIA GERAL DA ADMINISTRAÇÃO (2548M 04)   T:126   5LMNP</t>
  </si>
  <si>
    <t>TEORIA GERAL DA ADMINISTRAÇÃO (2548M 04)   T:124   4LMNP</t>
  </si>
  <si>
    <t>TEORIA GERAL DA ADMINISTRAÇÃO (2548M 04)   T:125   2LMNP</t>
  </si>
  <si>
    <t>TEORIA GERAL DA ADMINISTRAÇÃO (2548M 04)   T:135   3LMNP</t>
  </si>
  <si>
    <t>TEORIA GERAL DA ADMINISTRAÇÃO (2548M 04)   T:680   5LMNP</t>
  </si>
  <si>
    <t>ADMINISTRAÇÃO DE MARKETING (2548N 04)   T:124   4LMNP</t>
  </si>
  <si>
    <t>ADMINISTRAÇÃO DE MARKETING (2548N 04)   T:125   2LMNP</t>
  </si>
  <si>
    <t>ADMINISTRAÇÃO DE MARKETING (2548N 04)   T:135   3LMNP</t>
  </si>
  <si>
    <t>ADMINISTRAÇÃO DE MARKETING (2548N 04)   T:670   3ABCD</t>
  </si>
  <si>
    <t>ADMINISTRAÇÃO DE MARKETING (2548N 04)   T:145   2LMNP</t>
  </si>
  <si>
    <t>ADMINISTRAÇÃO DE MARKETING (2548N 04)   T:680   5LMNP</t>
  </si>
  <si>
    <t>ESTRATÉGIA EMPRESARIAL (2548P 04)   T:145   2LMNP</t>
  </si>
  <si>
    <t>ESTRATÉGIA EMPRESARIAL (2548P 04)   T:670   5ABCD</t>
  </si>
  <si>
    <t>ESTRATÉGIA EMPRESARIAL (2548P 04)   T:124   5LMNP</t>
  </si>
  <si>
    <t>ESTRATÉGIA EMPRESARIAL (2548P 04)   T:135   3LMNP</t>
  </si>
  <si>
    <t>ESTRATÉGIA EMPRESARIAL (2548P 04)   T:125   2LMNP</t>
  </si>
  <si>
    <t>ORGANIZAÇÃO, SISTEMAS E MÉTODOS (2548R 04)   T:124   3LMNP</t>
  </si>
  <si>
    <t>ORGANIZAÇÃO, SISTEMAS E MÉTODOS (2548R 04)   T:135   2LMNP</t>
  </si>
  <si>
    <t>ORGANIZAÇÃO, SISTEMAS E MÉTODOS (2548R 04)   T:680   4LMNP</t>
  </si>
  <si>
    <t>ORGANIZAÇÃO, SISTEMAS E MÉTODOS (2548R 04)   T:670   5ABCD</t>
  </si>
  <si>
    <t>Conteúdo</t>
  </si>
  <si>
    <t>FACULDADE DE ADMINISTRAÇÃO, CONTABILIDADE E ECONOMIA</t>
  </si>
  <si>
    <t>PONTIFÍCIA UNIVERSIDADE CATÓLICA DO RIO GRANDE DO SUL</t>
  </si>
  <si>
    <t>Sistemática de Avaliação</t>
  </si>
  <si>
    <t>P1</t>
  </si>
  <si>
    <t>P3</t>
  </si>
  <si>
    <t>Peso</t>
  </si>
  <si>
    <t>Instumento</t>
  </si>
  <si>
    <t>Avaliação</t>
  </si>
  <si>
    <t>Período</t>
  </si>
  <si>
    <t>Procedimento</t>
  </si>
  <si>
    <t>Metodologia</t>
  </si>
  <si>
    <t>Professor</t>
  </si>
  <si>
    <t>* AE = aula expositiva-dialogada; TG =  Trabalho em grupo; TI = trabalho individual; LI = Laboratório de Informática</t>
  </si>
  <si>
    <t>Cálculo do G1</t>
  </si>
  <si>
    <t>G2</t>
  </si>
  <si>
    <t>Referências</t>
  </si>
  <si>
    <t>Básica</t>
  </si>
  <si>
    <t>Complementar</t>
  </si>
  <si>
    <t>Aula/Data</t>
  </si>
  <si>
    <t>Prova Especial</t>
  </si>
  <si>
    <t>CODICRED</t>
  </si>
  <si>
    <t>PLANO DE ATIVIDADES E CRONOGRAMA DE AVALIAÇÕES</t>
  </si>
  <si>
    <t>email:</t>
  </si>
  <si>
    <t>Currículo resumido</t>
  </si>
  <si>
    <t>P2</t>
  </si>
  <si>
    <t>AE</t>
  </si>
  <si>
    <t>Ementa</t>
  </si>
  <si>
    <t>Turma</t>
  </si>
  <si>
    <t>Nome da Disciplina</t>
  </si>
  <si>
    <t>TG</t>
  </si>
  <si>
    <t>TI</t>
  </si>
  <si>
    <t>LI</t>
  </si>
  <si>
    <t>P4</t>
  </si>
  <si>
    <t>G1</t>
  </si>
  <si>
    <t>Horário</t>
  </si>
  <si>
    <t>2LMNP</t>
  </si>
  <si>
    <t>Sala</t>
  </si>
  <si>
    <t>T1</t>
  </si>
  <si>
    <t>T2</t>
  </si>
  <si>
    <t>T3</t>
  </si>
  <si>
    <t>3LM 5LM</t>
  </si>
  <si>
    <t>2540L 04</t>
  </si>
  <si>
    <t>EMPREENDIMENTOS EMPRESARIAIS</t>
  </si>
  <si>
    <t>6LMNP</t>
  </si>
  <si>
    <t>2548M 04</t>
  </si>
  <si>
    <t>TEORIA GERAL DA ADMINISTRAÇÃO</t>
  </si>
  <si>
    <t>2549N 04</t>
  </si>
  <si>
    <t>Suspensão das aulas para atividades de planejamento</t>
  </si>
  <si>
    <t>Avaliação G2</t>
  </si>
  <si>
    <t>Avaliação Prova Especial</t>
  </si>
  <si>
    <t>Prova sem consulta e individual com todo o conteúdo do semestre. Apenas para quem perdeu uma das provas</t>
  </si>
  <si>
    <t xml:space="preserve">Prova sem consulta e individual com todo o conteúdo do semestre. </t>
  </si>
  <si>
    <t>(P1+P2+T)/3</t>
  </si>
  <si>
    <t>ADMINISTRAÇÃO DE VENDAS E NEGOCIAÇÃO</t>
  </si>
  <si>
    <t>5LMNP</t>
  </si>
  <si>
    <t>4LMNP</t>
  </si>
  <si>
    <t>2548N 04</t>
  </si>
  <si>
    <t>ADMINISTRAÇÃO DE MARKETING</t>
  </si>
  <si>
    <t>3LMNP</t>
  </si>
  <si>
    <t>2548P 04</t>
  </si>
  <si>
    <t>ESTRATÉGIA EMPRESARIAL</t>
  </si>
  <si>
    <t>5ABCD</t>
  </si>
  <si>
    <t>2548U 04</t>
  </si>
  <si>
    <t>ADMINISTRAÇÃO DA INFORMAÇÃO</t>
  </si>
  <si>
    <t>2540C 04</t>
  </si>
  <si>
    <t>ADMINISTRAÇÃO FINANCEIRA I</t>
  </si>
  <si>
    <t>2ABCD</t>
  </si>
  <si>
    <t>2549M 04</t>
  </si>
  <si>
    <t>GESTÃO DE PROJETOS</t>
  </si>
  <si>
    <t>2544X 04</t>
  </si>
  <si>
    <t>ADMINISTRAÇÃO DE PESSOAS</t>
  </si>
  <si>
    <t>2542U 04</t>
  </si>
  <si>
    <t>COMPORTAMENTO ORGANIZACIONAL</t>
  </si>
  <si>
    <t>2546K 04</t>
  </si>
  <si>
    <t>MARKETING INTERNACIONAL II</t>
  </si>
  <si>
    <t>254BG 04</t>
  </si>
  <si>
    <t>PLANO DE EXPORTAÇÃO</t>
  </si>
  <si>
    <t>2540D 04</t>
  </si>
  <si>
    <t>ADMINISTRAÇÃO FINANCEIRA II</t>
  </si>
  <si>
    <t>3ABCD</t>
  </si>
  <si>
    <t>4AB</t>
  </si>
  <si>
    <t>254AJ 02</t>
  </si>
  <si>
    <t>GESTÃO DA MUDANÇA</t>
  </si>
  <si>
    <t>2548W 04</t>
  </si>
  <si>
    <t>LIDERANÇA E NEGOCIAÇÃO</t>
  </si>
  <si>
    <t>254AD 04</t>
  </si>
  <si>
    <t>ADMINISTRAÇÃO DE MATERIAIS E LOGÍSTICA</t>
  </si>
  <si>
    <t>2548Y 04</t>
  </si>
  <si>
    <t>INTRODUÇÃO À ADMINISTRAÇÃO</t>
  </si>
  <si>
    <t>6ABCD</t>
  </si>
  <si>
    <t>5NP</t>
  </si>
  <si>
    <t>2543S 02</t>
  </si>
  <si>
    <t>ÉTICA EMPRESARIAL</t>
  </si>
  <si>
    <t>5LM</t>
  </si>
  <si>
    <t>3LM</t>
  </si>
  <si>
    <t>6LM</t>
  </si>
  <si>
    <t>4NP</t>
  </si>
  <si>
    <t>3NP</t>
  </si>
  <si>
    <t>6CD</t>
  </si>
  <si>
    <t>6NP</t>
  </si>
  <si>
    <t>254AB 04</t>
  </si>
  <si>
    <t>ADMINISTRAÇÃO DE OPERAÇÕES</t>
  </si>
  <si>
    <t>254AC 04</t>
  </si>
  <si>
    <t>ADMINISTRAÇÃO DE SERVIÇOS</t>
  </si>
  <si>
    <t>2549X 02</t>
  </si>
  <si>
    <t>GESTÃO DE SERVIÇOS AGREGADOS</t>
  </si>
  <si>
    <t>2548R 04</t>
  </si>
  <si>
    <t>ORGANIZAÇÃO, SISTEMAS E MÉTODOS</t>
  </si>
  <si>
    <t>254AW 04</t>
  </si>
  <si>
    <t>GERENCIAMENTO DOS CANAIS DE DISTRIBUIÇÃO</t>
  </si>
  <si>
    <t>2543C 04</t>
  </si>
  <si>
    <t>MERCADO DE CAPITAIS</t>
  </si>
  <si>
    <t>2544G 04</t>
  </si>
  <si>
    <t>TEORIA E PRÁTICA DE CÂMBIO</t>
  </si>
  <si>
    <t>254BC 04</t>
  </si>
  <si>
    <t>AMBIENTE E NEGOCIAÇÃO INTERNACIONAL</t>
  </si>
  <si>
    <t>2546L 04</t>
  </si>
  <si>
    <t>ESTRATÉGIAS DE INTERNACIONALIZAÇÃO</t>
  </si>
  <si>
    <t>254AV 04</t>
  </si>
  <si>
    <t>GESTÃO DE SERVIÇOS DE TI</t>
  </si>
  <si>
    <t>2541C 04</t>
  </si>
  <si>
    <t>254AT 02</t>
  </si>
  <si>
    <t>ARQUITETURA E MODELAGEM DE NEGÓCIOS</t>
  </si>
  <si>
    <t>2540V 04</t>
  </si>
  <si>
    <t>AUDITORIA E AVALIAÇÃO DE SISTEMAS</t>
  </si>
  <si>
    <t>2540E 04</t>
  </si>
  <si>
    <t>ADMINISTRAÇÃO FINANCEIRA III</t>
  </si>
  <si>
    <t>2544D 04</t>
  </si>
  <si>
    <t>ADMINISTRAÇÃO FINANCEIRA INTERNACIONAL</t>
  </si>
  <si>
    <t>4CD</t>
  </si>
  <si>
    <t>254AK 02</t>
  </si>
  <si>
    <t>GESTÃO DA INOVAÇÃO</t>
  </si>
  <si>
    <t>2541W 04</t>
  </si>
  <si>
    <t>ADMINISTRAÇÃO PÚBLICA</t>
  </si>
  <si>
    <t>2549V 02</t>
  </si>
  <si>
    <t>INTRODUÇÃO ÀS RELAÇÕES INTERNACIONAIS</t>
  </si>
  <si>
    <t>2NP</t>
  </si>
  <si>
    <t>2546H 02</t>
  </si>
  <si>
    <t>NEGOCIAÇÃO INTERNACIONAL</t>
  </si>
  <si>
    <t>2541L 04</t>
  </si>
  <si>
    <t>GESTÃO CONTEMPORÂNEA</t>
  </si>
  <si>
    <t>4ABCD</t>
  </si>
  <si>
    <t>2549T 04</t>
  </si>
  <si>
    <t>GESTÃO DA EMPRESA FAMILIAR</t>
  </si>
  <si>
    <t>2544M 04</t>
  </si>
  <si>
    <t>SEMINÁRIO: EMPREENDIMENTOS EMPRESARIAIS</t>
  </si>
  <si>
    <t>254AG 04</t>
  </si>
  <si>
    <t>METODOLOGIA DA PESQUISA</t>
  </si>
  <si>
    <t>2543L 04</t>
  </si>
  <si>
    <t>ADMINISTRAÇÃO DE RECURSOS HUMANOS II</t>
  </si>
  <si>
    <t>4NP 6NP</t>
  </si>
  <si>
    <t>2549A 04</t>
  </si>
  <si>
    <t>ADMINISTRAÇÃO I</t>
  </si>
  <si>
    <t>4LM 6LM</t>
  </si>
  <si>
    <t>2549B 04</t>
  </si>
  <si>
    <t>ADMINISTRAÇÃO II</t>
  </si>
  <si>
    <t>2548T 04</t>
  </si>
  <si>
    <t>COMPORTAMENTO DO CONSUMIDOR</t>
  </si>
  <si>
    <t>2LM</t>
  </si>
  <si>
    <t>254AY 02</t>
  </si>
  <si>
    <t>GERENCIAMENTO DE PREÇOS</t>
  </si>
  <si>
    <t>254AZ 02</t>
  </si>
  <si>
    <t>MARKETING DE RELACIONAMENTOS</t>
  </si>
  <si>
    <t>2549C 02</t>
  </si>
  <si>
    <t>GOVERNANÇA EM TECNOLOGIA DA INFORMAÇÃO</t>
  </si>
  <si>
    <t>2541G 04</t>
  </si>
  <si>
    <t>SISTEMAS DE INFORMAÇÕES GERENCIAIS</t>
  </si>
  <si>
    <t>2549S 04</t>
  </si>
  <si>
    <t>GESTÃO DE PROCESSOS EM TI</t>
  </si>
  <si>
    <t>254AE 04</t>
  </si>
  <si>
    <t>PESQUISA OPERACIONAL</t>
  </si>
  <si>
    <t>254AA 02</t>
  </si>
  <si>
    <t>ORÇAMENTO EMPRESARIAL</t>
  </si>
  <si>
    <t>4LM</t>
  </si>
  <si>
    <t>2546J 04</t>
  </si>
  <si>
    <t>ADMINISTRAÇÃO DE ALIANÇAS INTERNACIONAIS</t>
  </si>
  <si>
    <t>254BD 04</t>
  </si>
  <si>
    <t>PARCERIAS ESTRATÉGICAS</t>
  </si>
  <si>
    <t>2541N 04</t>
  </si>
  <si>
    <t>ADMINISTRAÇÃO DA PRODUÇÃO II</t>
  </si>
  <si>
    <t>254AF 04</t>
  </si>
  <si>
    <t>PESQUISA DE MERCADO</t>
  </si>
  <si>
    <t>2546N 04</t>
  </si>
  <si>
    <t>ADM. E ESTRATÉGIAS EMPRESARIAIS</t>
  </si>
  <si>
    <t>2543T 02</t>
  </si>
  <si>
    <t>ADMINISTRAÇÃO DA MUDANÇA</t>
  </si>
  <si>
    <t>254AS 04</t>
  </si>
  <si>
    <t>COMÉRCIO ELETRÔNICO</t>
  </si>
  <si>
    <t>2549R 04</t>
  </si>
  <si>
    <t>2544F 04</t>
  </si>
  <si>
    <t>LOGÍSTICA INTERNACIONAL</t>
  </si>
  <si>
    <t>2542M 04</t>
  </si>
  <si>
    <t>2544S 04</t>
  </si>
  <si>
    <t>DESENVOLVIMENTO DE EQUIPES</t>
  </si>
  <si>
    <t>254BE 04</t>
  </si>
  <si>
    <t>PLANO DE NEGÓCIOS</t>
  </si>
  <si>
    <t>2542P 04</t>
  </si>
  <si>
    <t>SISTEMÁTICA DE COMÉRCIO INTERNACIONAL II</t>
  </si>
  <si>
    <t>2544C 04</t>
  </si>
  <si>
    <t>TRANSPORTES E SEGUROS</t>
  </si>
  <si>
    <t>254BB 04</t>
  </si>
  <si>
    <t>MARKETING ESTRATÉGICO</t>
  </si>
  <si>
    <t>5JK</t>
  </si>
  <si>
    <t>2549W 02</t>
  </si>
  <si>
    <t>EMPREENDEDORISMO PARA ENGENHEIROS</t>
  </si>
  <si>
    <t>2548V 04</t>
  </si>
  <si>
    <t>FORMAÇÃO DO EMPREENDEDOR</t>
  </si>
  <si>
    <t>2549U 04</t>
  </si>
  <si>
    <t>GESTÃO DE PEQUENOS NEGÓCIOS</t>
  </si>
  <si>
    <t>2549P 04</t>
  </si>
  <si>
    <t>GERENCIAMENTO DE PRODUTOS E MARCAS</t>
  </si>
  <si>
    <t>HORÁRIO</t>
  </si>
  <si>
    <t>DISCPLINA</t>
  </si>
  <si>
    <t>TURMA</t>
  </si>
  <si>
    <t>SALA</t>
  </si>
  <si>
    <t>Ao finalizar a disciplina o aluno deve ser capaz de compreender, de forma geral, empreendedorismo e sua importância para o administrador. Igualmente, deverá dispor de elementos para análise das possibilidades de novos empreendimentos e para o entendimento do processo de negociação</t>
  </si>
  <si>
    <t>EMENTA</t>
  </si>
  <si>
    <t>OBJETIVO</t>
  </si>
  <si>
    <t>Ao seu término, os alunos terão adquirido conhecimentos que permitam a compreensão sobre a aplicação da auditoria de sistemas nas organizações; possibilitem o entendimento sobre as etapas do processo de auditoria de sistemas e orientem na estruturação da auditoria de sistemas nas organizações.</t>
  </si>
  <si>
    <t>Auditoria. Etapas. Métodos. Tipos. Abordagem de desenvolvimento. Documentação.
Aplicações.</t>
  </si>
  <si>
    <t xml:space="preserve">Possibilitar o entendimento dos principais tipos de Sistemas de Informações existentes e sua aplicação nas atividades dos diversos níveis organizacionais como recursos para otimizar o tratamento das informações e  qualificar o processo decisório dos gestores, preparando-os para identificar as formas e técnicas adequadas para permitir a inserção da Tecnologia da Informação como ferramenta estratégica frente à gestão das organizações. </t>
  </si>
  <si>
    <t>Sistemas de informações. Sistemas de informações gerenciais. Teorias de organização, planejamento e controle. Sistemas de apoio à decisão. Sistemas de informações executivas. Avaliação e planejamento de sistemas.</t>
  </si>
  <si>
    <t>Ao final da disciplina o aluno deve ser capaz de reconhecer as características das principais ferramentas da gestão contemporânea, distinguindo suas aplicações e especificações.</t>
  </si>
  <si>
    <t>Ferramentas da Gestão Contemporânea: tipos, características, aplicações, conseqüências e críticas.</t>
  </si>
  <si>
    <t>Distinguir e descrever os diferentes métodos de análise, descrição, avaliação e classificação de cargos; Compreender os procedimentos de política salarial em empresas conjugando os aspectos da pesquisa salarial e os programas de salários fixos e variáveis - benefícios e incentivos; Analisar as diferentes formas de remuneração aplicáveis em empresas; e  Sistematizar os procedimentos relacionados com o programa da disciplina</t>
  </si>
  <si>
    <t>Proporcionar ao aluno condições para a sua formação profissional, preparando-o para atuar em organizações como um elemento capaz de tomar decisões, identificar fluxos e rotinas que evidenciem o domínio de métodos e técnicas na área de recursos humanos, tais como: análise, descrição, avaliação e classificação de cargos, administração salarial - política e pesquisa salarial, remuneração direta, indireta (benefícios sociais), fixa e variável, estrutura de carreira profissional de forma que o aluno tenha uma visão destas técnicas do subsistema de recursos humanos em organizações.</t>
  </si>
  <si>
    <t>Oportunidades de negócios. Orientação para o cliente. Busca de recursos. Aspectos legais, registro de empresas e aspectos tributários. Estudo de mercado. Plano operacional. Aspectos financeiros.</t>
  </si>
  <si>
    <t>Normas e Regulamentos</t>
  </si>
  <si>
    <t>Observações</t>
  </si>
  <si>
    <t>Selecione a disciplina ao lado:</t>
  </si>
  <si>
    <t>Salientar a importância da negociação, no contexto global, frente a uma diversidade cultural. Discutir o impacto da globalização nas negociações, a partir da compreensão de conceitos, das diferenças culturais, dos perfis do negociador, da troca de interesses, visando sempre uma relação de benefícios mútuos.</t>
  </si>
  <si>
    <t>Técnicas de negociação. As diferentes posturas frente a diversidade cultural em negociações internacionais.</t>
  </si>
  <si>
    <t>Contribuir para que o aluno entenda os principais aspectos referentes ao estabelecimento de Alianças Internacionais, assim como seus riscos e benefícios. Salientar a importância da cooperação como forma de aumentar a força no mercado. Sensibilizar o aluno a comprometer-se com os integrantes dos grupos de trabalho.</t>
  </si>
  <si>
    <t>Joint-venture, parcerias, alianças estratégicas, consórcios, empresas binacionais.</t>
  </si>
  <si>
    <t>Salientar a importância da promoção comercial dentre as ferramentas de marketing internacional, como principal forma de acesso a outros países. Integrar as ações de promoção comercial ao plano de exportação das empresas, demonstrando a necessidade de integração da promoção comercial com a estratégia da empresa para conquista sustentável de mercado externo.</t>
  </si>
  <si>
    <t>Promoção comercial no exterior. Pesquisa e prospecção em mercados externos. Participação em feiras e rodas de negócios no exterior. Projeto comprador.</t>
  </si>
  <si>
    <t>Capacitar o aluno a elaborar um plano estratégico para ainternacionalização dos negócios da empresa.</t>
  </si>
  <si>
    <t>A disciplina de Estratégias de Internacionalização trata de questões acerca do processo de internacionalização das empresas, cenários e diferentes estratégias que permitam a melhor gestão do ambiente interno a empresa frente aos desafios do ambiente externo.</t>
  </si>
  <si>
    <t>A disciplina tem como objetivos desenvolver no aluno o discernimento dos conceitos de gestão de negócio nas perspectivas da Economia e da Administração. Para tanto, são trabalhados os conceitos fundamentais de estratégia empresarial, as ferramentas de análise de ambientes interno e externo da organização, os preceitos da formulação de estratégias e é discutido o impacto das diversas estratégias sobre a organização.</t>
  </si>
  <si>
    <t>Desenvolver conhecimento e habilidades de gestão estratégica de negócios, conforme os preceitos da Administração, considerando os elementos de planejamento e implementação de estratégias organizacionais.</t>
  </si>
  <si>
    <t>Ao finalizar a disciplina o aluno deve ser capaz de analisar e comparar, com visão crítica, a evolução do pensamento administrativo e sua relação com o momento atual.</t>
  </si>
  <si>
    <t>Ao finalizar a disciplina o aluno deve ser capaz de explorar as funções básicas da Administração diagnosticando seu impacto nos diversos enfoques administrativos segundo seu contexto histórico e social. Estimular a percepção da dinâmica administrativa e organizacional das principais áreas da administração.</t>
  </si>
  <si>
    <t>O processo administrativo e suas relações com as funções administrativas. A administração e tendências na Administração.</t>
  </si>
  <si>
    <t>Identificar a mudança das atitudes e comportamentos das organizações e das pessoas nas diversas etapas da Administração.</t>
  </si>
  <si>
    <t>Exploração das bases do pensamento administrativo por diferentes ângulos: epistemológico, disciplinar e teórico. A Escola da Administração Científica, Teoria Clássica da Administração, Teoria das Relações Humanas, Abordagem Neoclássica da Administração, Modelo Burocrático de Organização, o Ambiente das Empresas, Teoria de Sistemas e a Teoria da Contingência.</t>
  </si>
  <si>
    <t>O processo administrativo e suas relações com as funções administrativas. Planejamento estratégico, plano de negócio, gestão com noções de qualidade. A administração contemporânea: conceitos e críticas dos temas atuais da administração.</t>
  </si>
  <si>
    <t>Compreender e diferenciar os conceitos de Governança e de Governança de TI, bem como sua importância e necessidade para as organizações; Entender os aspectos envolvidos no processo de tomada de decisão sobre TI em relação aos direitos e responsabilidades com o uso das tecnologias de informação nas diversas atividades; Conhecer os principais padrões e frameworks relacionados a Governança de TI</t>
  </si>
  <si>
    <t>Definição, tipos e contextos de aplicações de governança. Governança de TI e sua importância. Alinhamento estratégico de TI e governança de TI. Gestão e tipos de decisões de TI. Direitos e contribuições para a tomada de decisões em TI. Mecanismos para a implantação de Governança. Padrões e Frameworks de Governança de TI</t>
  </si>
  <si>
    <t>Ao finalizar a disciplina o aluno deve ser capaz de compreender, de forma geral, o fenômeno do empreendedorismo e sua importância para o engenheiro de produção. Igualmente, deverá dispor de elementos para análise das possibilidades de novos empreendimentos e para o entendimento do processo de negociação.</t>
  </si>
  <si>
    <t>Apresentação do professor e disciplina. Contrato pedagógico.</t>
  </si>
  <si>
    <t>Modelos de Negócios</t>
  </si>
  <si>
    <t>Estudo dos conceitos e mitos do empreendedorismo. O processo empreendedor. Análise e projeção de cenários. Identificação e avaliação de oportunidades. Inovação. Planejamento. Plano de negócios. Financiamento e negociação. A função social do elemento empreendedor.</t>
  </si>
  <si>
    <t>A Disciplina tem foco na gestão das operações em serviços e suas características específicas, assim como o desenvolvimento dos processos de serviços considerando tanto as estratégias da organização quanto as expectativas dos clientes. Deve abordar aspectos que influenciam na qualidade percebida pelo cliente, o dimensionamento de recursos na prestação dos serviços e o uso da tecnologia da informação.</t>
  </si>
  <si>
    <t>Elisabeth Avila Abdala</t>
  </si>
  <si>
    <t>eabdala@pucrs.br</t>
  </si>
  <si>
    <t xml:space="preserve">Doutora em Comunicação Social (PUCRS/FAMECOS), Mestre em Administração de Empresas (PPGA/UFRGS), Especialista em Administração de Recursos Humanos (PUCRS/FAED), Tecnóloga em PD (UNISINOS). 
</t>
  </si>
  <si>
    <t>Aulas expositivas, expositivas-dialogadas, seminários, palestras, trabalhos individuais e em grupo.</t>
  </si>
  <si>
    <t>P1 – Avaliação escrita sobre conteúdos das aulas 01 a 07</t>
  </si>
  <si>
    <t>O papel dos serviços na economia. Natureza dos serviços. Estratégia em serviços. Os serviços e a tecnologia da informação. A estruturação da empresa para a prestação de serviços. Projeto de serviços. Gestão das operações de serviços. Qualidade em serviços. Como fornecer valor ao cliente através de serviços. Aplicação de modelos quantitativos à modelagem de serviços.</t>
  </si>
  <si>
    <t>Identificar o contexto de mudanças; Interpretar as novas teorias científicas e novas abordagens sobre mudanças; Analisar e administrar a mudança organizacional</t>
  </si>
  <si>
    <t>Administrar de modo efetivo as mudanças num ambiente turbulento é um dos grandes desafios dos administradores. Mudanças tornam-se cada vez mais freqüentes e rápidas no mundo e nas organizações, portanto os gestores e líderes precisam ser desenvolvidos para compreender e reagir de forma pró-ativa frente a estas mudanças.</t>
  </si>
  <si>
    <t>A disciplina busca analisar os diferentes tipos e estratégias de inovação para alavancagem organizacional, bem como a gestão do processo inovador adotado pelas empresas. Ela estuda também os sistemas de inovação caracterizados pela ligação entre universidade, empresas e governo, assim como os procedimentos para registro de patentes e formas de transferência de tecnologia.</t>
  </si>
  <si>
    <t>A disciplina de Administração Pública deve permitir a compreensão do modelo atual do estado brasileiro e suas raízes históricas. Nesse sentido esclarecer a função do estado para a sociedade bem como suas diferenças em relação ao setor privado. A disciplina contempla tópicos emergentes e atuais na administração pública.</t>
  </si>
  <si>
    <t>SISTEMÁTICA DE COMÉRCIO INTERNACIONAL I</t>
  </si>
  <si>
    <t>A disciplina aborda a análise dos fluxos de comércio internacional, suas implicações, as atividades e procedimentos que devem ser desenvolvidos para a realização da importação de produtos e serviços.</t>
  </si>
  <si>
    <t>Estabelece a relação entre ética, moral, deontologia e sua aplicação no campo profissional. Estuda as dimensões éticas do homem e do profissional da administração, bem como o Código de Ética do administrador.</t>
  </si>
  <si>
    <t>A disciplina proporciona a compreensão do contexto gerencial de transportes e seguros no comércio internacional, suas características e critérios para a seleção, que permitam a escolha mais competitiva para a empresa.</t>
  </si>
  <si>
    <t>A evolução histórica da Administração através do estudo das suas principais teorias até o presente. As origens, os princípios e os representantes de cada uma das teorias, destacando as suas relações com as práticas administrativas atuais. O processo administrativo e suas relações com as funções administrativas. A administração nos dias de hoje e suas principais tendências.</t>
  </si>
  <si>
    <t>Esta disciplina objetiva oferecer aos alunos um entendimento inicial de Marketing, estudando seus conceitos fundamentais e descortinando as várias perspectivas que a área oferece para o sucesso das empresas.</t>
  </si>
  <si>
    <t>A disciplina trata sobre a importância da gestão da informação nas organizações e os principais tipos de Sistemas de Informações disponíveis para realizar estas atividades nos diversos níveis organizacionais. Também apresenta formas e técnicas adequadas para inserir os recursos da Tecnologia da Informação como ferramentas estratégicas na administração dos negócios.</t>
  </si>
  <si>
    <t>obs: caso tenha recebido uma mensagem não permitindo que a macro seja executada no excel, selecione no menu superior Ferramentas &gt; Macro &gt; Segurança. Abrirá a caixa de texto Segurança, nesse caixa selecione a opção "baixa".</t>
  </si>
  <si>
    <t>5) Sabe-se que muitos professores têm seus planos de ensino no formato .doc (word). No excel a maior parte das células estão bloqueadas. Isso significa que o professor pode encontrar alguma dificuldade no momento de colar suas informações do word para o excel. Sugere-se que, antes de colar uma informação, o professor tecle F2. Esse procedimento fará com que a célula entre em modo de edição possibilitando que a informação seja colada na forma de texto.</t>
  </si>
  <si>
    <t>2) Professores que lecionam as disiciplinas de Prática Profissional I e Prática Profissional II devem utilizar o programa padrão da disciplina elaborado pelo professor José Henrique Paniagua.</t>
  </si>
  <si>
    <t>4) Muitas disciplinas do currículo novo ainda não possuem o objetivo cadastrado no sistema de informação da secretaria. Nesse caso aparecerá o valor "zero" no local do texto. Solicitamos que o professor insira os objetivos da disciplina manualmente.</t>
  </si>
  <si>
    <t>A administração da produção engloba o conhecimento dos condicionantes históricos por traz da finanças produção, a problemática do relacionamento desta com as outras funções empresariais, e os diversos sistemas de organização e  gestão da produção  que pode ser aplicadas pelas organizações em geral.</t>
  </si>
  <si>
    <t>Ao final do semestre o aluno deverá ser capaz de comprender o papel da administração da produção no contexto empresarial, bem como seus pressupostos e os diversos sistemas e metódologias que a constituem.</t>
  </si>
  <si>
    <t>Ao finalizar a disciplina o aluno deve ser capaz de discorrer sobre o Sistema Financeiro Internacional, seus mercados, taxas de juros. Deve conhecer contratos de câmbio e operações financeiras e de financiamento para o comércio exterior, assim como os mecanismos de hedge disponíveis.</t>
  </si>
  <si>
    <t>Sistema Financeiro Internacional. Mercados Financeiros Internacionais. Taxa de Juros Internacionais. Contratos de Câmbio. Balança de Pagamentos. Financiamentos a Exportação. Financiamentos à Importação. Mecanismos de Hedge.</t>
  </si>
  <si>
    <t>Propriedades estruturais e psicodinâmicas do grupo humano. Papel do gestor na formação e desenvolvimento de equipes. Comprometimento e empoderamento. Tensão, coesão e conflito.</t>
  </si>
  <si>
    <t>Tiradentes - Feriado Nacional</t>
  </si>
  <si>
    <t>A disciplina aborda questões relativas ao empreendedorismo de uma maneira geral e ao indivíduo empreendedor de maneira mais específica. Ela busca analisar as atitudes, habilidades e comportamentos do empreendedor que inicia novos negócios ou daquele que gera mudanças e inovações em empresas já estabelecidas.</t>
  </si>
  <si>
    <t>GERENCIAMENTO DO COMPOSTO PROMOCIONAL</t>
  </si>
  <si>
    <t>A disciplina oferece uma visão integrada de planejamento e de gestão do composto promocional face à estratégica mercadológica da organização.</t>
  </si>
  <si>
    <t>A disciplina proporciona a compreensão sobre a evolução das relacoes internacionais, sua dinâmica, sua importância e o reflexo das relações internacionais na economia e nas empresas.</t>
  </si>
  <si>
    <t>A disciplina aborda o processo de concepção, realização, análise e controle de pesquisas de mercado, assim como a teoria e a prática relativas à metodologia de pesquisa num contexto organizacional.</t>
  </si>
  <si>
    <t>ORGANIZAÇÃO, SISTEMAS E MÉTODOS (2548R 04)   T:125   6LMNP</t>
  </si>
  <si>
    <t>ORGANIZAÇÃO, SISTEMAS E MÉTODOS (2548R 04)   T:145   5LMNP</t>
  </si>
  <si>
    <t>COMPORTAMENTO DO CONSUMIDOR (2548T 04)   T:126   5LMNP</t>
  </si>
  <si>
    <t>COMPORTAMENTO DO CONSUMIDOR (2548T 04)   T:135   2LMNP</t>
  </si>
  <si>
    <t>COMPORTAMENTO DO CONSUMIDOR (2548T 04)   T:145   3LMNP</t>
  </si>
  <si>
    <t>COMPORTAMENTO DO CONSUMIDOR (2548T 04)   T:125   6LMNP</t>
  </si>
  <si>
    <t>COMPORTAMENTO DO CONSUMIDOR (2548T 04)   T:236   5LMNP</t>
  </si>
  <si>
    <t>ADMINISTRAÇÃO DA INFORMAÇÃO (2548U 04)   T:124   5LMNP</t>
  </si>
  <si>
    <t>ADMINISTRAÇÃO DA INFORMAÇÃO (2548U 04)   T:125   3LMNP</t>
  </si>
  <si>
    <t>ADMINISTRAÇÃO DA INFORMAÇÃO (2548U 04)   T:135   4LMNP</t>
  </si>
  <si>
    <t>ADMINISTRAÇÃO DA INFORMAÇÃO (2548U 04)   T:145   6LMNP</t>
  </si>
  <si>
    <t>ADMINISTRAÇÃO DA INFORMAÇÃO (2548U 04)   T:126   3LMNP</t>
  </si>
  <si>
    <t>ADMINISTRAÇÃO DA INFORMAÇÃO (2548U 04)   T:134   4LMNP</t>
  </si>
  <si>
    <t>FORMAÇÃO DO EMPREENDEDOR (2548V 04)   T:670   5ABCD</t>
  </si>
  <si>
    <t>LIDERANÇA E NEGOCIAÇÃO (2548W 04)   T:670   5ABCD</t>
  </si>
  <si>
    <t>INTRODUÇÃO À ADMINISTRAÇÃO (2548Y 04)   T:568   6LMNP</t>
  </si>
  <si>
    <t>ADMINISTRAÇÃO I (2549A 04)   T:168   4NP 6NP</t>
  </si>
  <si>
    <t>ADMINISTRAÇÃO I (2549A 04)   T:178   4LM 6LM</t>
  </si>
  <si>
    <t>ADMINISTRAÇÃO II (2549B 04)   T:168   4NP 6NP</t>
  </si>
  <si>
    <t>ADMINISTRAÇÃO II (2549B 04)   T:178   4LM 6LM</t>
  </si>
  <si>
    <t>GOVERNANÇA EM TECNOLOGIA DA INFORMAÇÃO (2549C 02)   T:168   6NP</t>
  </si>
  <si>
    <t>GOVERNANÇA EM TECNOLOGIA DA INFORMAÇÃO (2549C 02)   T:178   6LM</t>
  </si>
  <si>
    <t>GESTÃO DE PROJETOS (2549M 04)   T:125   5LMNP</t>
  </si>
  <si>
    <t>GESTÃO DE PROJETOS (2549M 04)   T:126   4LMNP</t>
  </si>
  <si>
    <t>GESTÃO DE PROJETOS (2549M 04)   T:135   6LMNP</t>
  </si>
  <si>
    <t>GESTÃO DE PROJETOS (2549M 04)   T:236   3LMNP</t>
  </si>
  <si>
    <t>ADMINISTRAÇÃO DE VENDAS E NEGOCIAÇÃO (2549N 04)   T:124   2LMNP</t>
  </si>
  <si>
    <t>ADMINISTRAÇÃO DE VENDAS E NEGOCIAÇÃO (2549N 04)   T:125   5LMNP</t>
  </si>
  <si>
    <t>ADMINISTRAÇÃO DE VENDAS E NEGOCIAÇÃO (2549N 04)   T:135   6LMNP</t>
  </si>
  <si>
    <t>ADMINISTRAÇÃO DE VENDAS E NEGOCIAÇÃO (2549N 04)   T:145   4LMNP</t>
  </si>
  <si>
    <t>ADMINISTRAÇÃO DE VENDAS E NEGOCIAÇÃO (2549N 04)   T:680   3LMNP</t>
  </si>
  <si>
    <t>ADMINISTRAÇÃO DE VENDAS E NEGOCIAÇÃO (2549N 04)   T:670   5ABCD</t>
  </si>
  <si>
    <t>GERENCIAMENTO DE PRODUTOS E MARCAS (2549P 04)   T:145   4LMNP</t>
  </si>
  <si>
    <t>GERENCIAMENTO DO COMPOSTO PROMOCIONAL (2549R 04)   T:145   5LMNP</t>
  </si>
  <si>
    <t>GESTÃO DE PROCESSOS EM TI (2549S 04)   T:124   2LMNP</t>
  </si>
  <si>
    <t>GESTÃO DA EMPRESA FAMILIAR (2549T 04)   T:670   4ABCD</t>
  </si>
  <si>
    <t>GESTÃO DE PEQUENOS NEGÓCIOS (2549U 04)   T:670   4ABCD</t>
  </si>
  <si>
    <t>INTRODUÇÃO ÀS RELAÇÕES INTERNACIONAIS (2549V 02)   T:680   6LM</t>
  </si>
  <si>
    <t>EMPREENDEDORISMO PARA ENGENHEIROS (2549W 02)   T:490   5JK</t>
  </si>
  <si>
    <t>GESTÃO DE SERVIÇOS AGREGADOS (2549X 02)   T:490   5LM</t>
  </si>
  <si>
    <t>ORÇAMENTO EMPRESARIAL (254AA 02)   T:124   3NP</t>
  </si>
  <si>
    <t>ORÇAMENTO EMPRESARIAL (254AA 02)   T:125   3LM</t>
  </si>
  <si>
    <t>ORÇAMENTO EMPRESARIAL (254AA 02)   T:135   4LM</t>
  </si>
  <si>
    <t>ORÇAMENTO EMPRESARIAL (254AA 02)   T:145   2NP</t>
  </si>
  <si>
    <t>ORÇAMENTO EMPRESARIAL (254AA 02)   T:680   4NP</t>
  </si>
  <si>
    <t>ORÇAMENTO EMPRESARIAL (254AA 02)   T:670   4AB</t>
  </si>
  <si>
    <t>ADMINISTRAÇÃO DE OPERAÇÕES (254AB 04)   T:125   6LMNP</t>
  </si>
  <si>
    <t>ADMINISTRAÇÃO DE OPERAÇÕES (254AB 04)   T:135   2LMNP</t>
  </si>
  <si>
    <t>ADMINISTRAÇÃO DE OPERAÇÕES (254AB 04)   T:670   5ABCD</t>
  </si>
  <si>
    <t>ADMINISTRAÇÃO DE OPERAÇÕES (254AB 04)   T:124   2LMNP</t>
  </si>
  <si>
    <t>ADMINISTRAÇÃO DE OPERAÇÕES (254AB 04)   T:680   3LMNP</t>
  </si>
  <si>
    <t>ADMINISTRAÇÃO DE OPERAÇÕES (254AB 04)   T:145   5LMNP</t>
  </si>
  <si>
    <t>ADMINISTRAÇÃO DE SERVIÇOS (254AC 04)   T:145   3LMNP</t>
  </si>
  <si>
    <t>ADMINISTRAÇÃO DE SERVIÇOS (254AC 04)   T:670   2ABCD</t>
  </si>
  <si>
    <t>ADMINISTRAÇÃO DE SERVIÇOS (254AC 04)   T:124   6LMNP</t>
  </si>
  <si>
    <t>ADMINISTRAÇÃO DE SERVIÇOS (254AC 04)   T:125   4LMNP</t>
  </si>
  <si>
    <t>ADMINISTRAÇÃO DE SERVIÇOS (254AC 04)   T:135   5LMNP</t>
  </si>
  <si>
    <t>ADMINISTRAÇÃO DE SERVIÇOS (254AC 04)   T:680   2LMNP</t>
  </si>
  <si>
    <t>ADMINISTRAÇÃO DE MATERIAIS E LOGÍSTICA (254AD 04)   T:125   2LMNP</t>
  </si>
  <si>
    <t>ADMINISTRAÇÃO DE MATERIAIS E LOGÍSTICA (254AD 04)   T:135   3LMNP</t>
  </si>
  <si>
    <t>ADMINISTRAÇÃO DE MATERIAIS E LOGÍSTICA (254AD 04)   T:670   3ABCD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</si>
</sst>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mmm/yyyy"/>
    <numFmt numFmtId="176" formatCode="[$-416]dddd\,\ d&quot; de &quot;mmmm&quot; de &quot;yyyy"/>
    <numFmt numFmtId="177" formatCode="dd/mm/yy;@"/>
    <numFmt numFmtId="178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22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7" borderId="12" xfId="0" applyFont="1" applyFill="1" applyBorder="1" applyAlignment="1" applyProtection="1">
      <alignment/>
      <protection hidden="1"/>
    </xf>
    <xf numFmtId="0" fontId="0" fillId="7" borderId="13" xfId="0" applyFont="1" applyFill="1" applyBorder="1" applyAlignment="1" applyProtection="1">
      <alignment/>
      <protection hidden="1"/>
    </xf>
    <xf numFmtId="0" fontId="0" fillId="7" borderId="14" xfId="0" applyFont="1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 vertical="top" wrapText="1"/>
      <protection hidden="1"/>
    </xf>
    <xf numFmtId="0" fontId="3" fillId="0" borderId="16" xfId="0" applyFont="1" applyBorder="1" applyAlignment="1" applyProtection="1">
      <alignment vertical="top" wrapText="1"/>
      <protection hidden="1"/>
    </xf>
    <xf numFmtId="0" fontId="3" fillId="0" borderId="17" xfId="0" applyFont="1" applyBorder="1" applyAlignment="1" applyProtection="1">
      <alignment vertical="top" wrapText="1"/>
      <protection hidden="1"/>
    </xf>
    <xf numFmtId="0" fontId="3" fillId="0" borderId="18" xfId="0" applyFont="1" applyBorder="1" applyAlignment="1" applyProtection="1">
      <alignment vertical="top" wrapText="1"/>
      <protection hidden="1"/>
    </xf>
    <xf numFmtId="14" fontId="0" fillId="22" borderId="19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19" xfId="0" applyFont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 applyProtection="1">
      <alignment horizontal="center" vertical="top"/>
      <protection hidden="1" locked="0"/>
    </xf>
    <xf numFmtId="0" fontId="4" fillId="0" borderId="21" xfId="0" applyFont="1" applyFill="1" applyBorder="1" applyAlignment="1" applyProtection="1">
      <alignment horizontal="center" vertical="top"/>
      <protection hidden="1" locked="0"/>
    </xf>
    <xf numFmtId="0" fontId="4" fillId="0" borderId="22" xfId="0" applyFont="1" applyFill="1" applyBorder="1" applyAlignment="1" applyProtection="1">
      <alignment horizontal="center" vertical="top"/>
      <protection hidden="1" locked="0"/>
    </xf>
    <xf numFmtId="0" fontId="4" fillId="0" borderId="23" xfId="0" applyFont="1" applyFill="1" applyBorder="1" applyAlignment="1" applyProtection="1">
      <alignment horizontal="center" vertical="top"/>
      <protection hidden="1" locked="0"/>
    </xf>
    <xf numFmtId="0" fontId="4" fillId="0" borderId="24" xfId="0" applyFont="1" applyFill="1" applyBorder="1" applyAlignment="1" applyProtection="1">
      <alignment horizontal="center" vertical="top"/>
      <protection hidden="1" locked="0"/>
    </xf>
    <xf numFmtId="0" fontId="4" fillId="0" borderId="25" xfId="0" applyFont="1" applyFill="1" applyBorder="1" applyAlignment="1" applyProtection="1">
      <alignment horizontal="center" vertical="top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4" fillId="0" borderId="24" xfId="0" applyFont="1" applyFill="1" applyBorder="1" applyAlignment="1" applyProtection="1">
      <alignment horizontal="center" vertical="top"/>
      <protection hidden="1"/>
    </xf>
    <xf numFmtId="0" fontId="4" fillId="0" borderId="25" xfId="0" applyFont="1" applyFill="1" applyBorder="1" applyAlignment="1" applyProtection="1">
      <alignment horizontal="center" vertical="top"/>
      <protection hidden="1"/>
    </xf>
    <xf numFmtId="0" fontId="4" fillId="0" borderId="22" xfId="0" applyFont="1" applyFill="1" applyBorder="1" applyAlignment="1" applyProtection="1">
      <alignment horizontal="center" vertical="top"/>
      <protection hidden="1"/>
    </xf>
    <xf numFmtId="0" fontId="4" fillId="0" borderId="23" xfId="0" applyFont="1" applyFill="1" applyBorder="1" applyAlignment="1" applyProtection="1">
      <alignment horizontal="center" vertical="top"/>
      <protection hidden="1"/>
    </xf>
    <xf numFmtId="0" fontId="4" fillId="0" borderId="26" xfId="0" applyFont="1" applyFill="1" applyBorder="1" applyAlignment="1" applyProtection="1">
      <alignment horizontal="center" vertical="top"/>
      <protection hidden="1"/>
    </xf>
    <xf numFmtId="0" fontId="4" fillId="0" borderId="27" xfId="0" applyFont="1" applyFill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4" fillId="16" borderId="28" xfId="0" applyFont="1" applyFill="1" applyBorder="1" applyAlignment="1" applyProtection="1">
      <alignment horizontal="center"/>
      <protection hidden="1" locked="0"/>
    </xf>
    <xf numFmtId="0" fontId="4" fillId="16" borderId="29" xfId="0" applyFont="1" applyFill="1" applyBorder="1" applyAlignment="1" applyProtection="1">
      <alignment horizontal="center"/>
      <protection hidden="1" locked="0"/>
    </xf>
    <xf numFmtId="0" fontId="4" fillId="16" borderId="30" xfId="0" applyFont="1" applyFill="1" applyBorder="1" applyAlignment="1" applyProtection="1">
      <alignment horizontal="center"/>
      <protection hidden="1" locked="0"/>
    </xf>
    <xf numFmtId="0" fontId="4" fillId="16" borderId="18" xfId="0" applyFont="1" applyFill="1" applyBorder="1" applyAlignment="1" applyProtection="1">
      <alignment horizontal="center"/>
      <protection hidden="1" locked="0"/>
    </xf>
    <xf numFmtId="0" fontId="4" fillId="16" borderId="31" xfId="0" applyFont="1" applyFill="1" applyBorder="1" applyAlignment="1" applyProtection="1">
      <alignment horizontal="center"/>
      <protection hidden="1" locked="0"/>
    </xf>
    <xf numFmtId="0" fontId="4" fillId="16" borderId="11" xfId="0" applyFont="1" applyFill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justify" vertical="top" wrapText="1"/>
      <protection hidden="1"/>
    </xf>
    <xf numFmtId="0" fontId="4" fillId="0" borderId="32" xfId="0" applyFont="1" applyBorder="1" applyAlignment="1" applyProtection="1">
      <alignment horizontal="justify" vertical="top" wrapText="1"/>
      <protection hidden="1"/>
    </xf>
    <xf numFmtId="0" fontId="4" fillId="0" borderId="21" xfId="0" applyFont="1" applyBorder="1" applyAlignment="1" applyProtection="1">
      <alignment horizontal="justify" vertical="top" wrapText="1"/>
      <protection hidden="1"/>
    </xf>
    <xf numFmtId="0" fontId="4" fillId="0" borderId="15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justify" vertical="top" wrapText="1"/>
      <protection hidden="1"/>
    </xf>
    <xf numFmtId="0" fontId="4" fillId="0" borderId="33" xfId="0" applyFont="1" applyBorder="1" applyAlignment="1" applyProtection="1">
      <alignment horizontal="justify" vertical="top" wrapText="1"/>
      <protection hidden="1"/>
    </xf>
    <xf numFmtId="0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justify" vertical="top" wrapText="1"/>
      <protection hidden="1" locked="0"/>
    </xf>
    <xf numFmtId="0" fontId="4" fillId="0" borderId="0" xfId="0" applyFont="1" applyAlignment="1">
      <alignment horizontal="justify"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4" fillId="0" borderId="34" xfId="0" applyFont="1" applyFill="1" applyBorder="1" applyAlignment="1" applyProtection="1">
      <alignment vertical="top" wrapText="1"/>
      <protection hidden="1"/>
    </xf>
    <xf numFmtId="0" fontId="4" fillId="0" borderId="35" xfId="0" applyFont="1" applyFill="1" applyBorder="1" applyAlignment="1" applyProtection="1">
      <alignment vertical="top" wrapText="1"/>
      <protection hidden="1"/>
    </xf>
    <xf numFmtId="0" fontId="4" fillId="0" borderId="36" xfId="0" applyFont="1" applyFill="1" applyBorder="1" applyAlignment="1" applyProtection="1">
      <alignment horizontal="center" vertical="top"/>
      <protection hidden="1" locked="0"/>
    </xf>
    <xf numFmtId="0" fontId="4" fillId="0" borderId="37" xfId="0" applyFont="1" applyFill="1" applyBorder="1" applyAlignment="1" applyProtection="1">
      <alignment horizontal="center" vertical="top"/>
      <protection hidden="1" locked="0"/>
    </xf>
    <xf numFmtId="0" fontId="4" fillId="0" borderId="36" xfId="0" applyFont="1" applyFill="1" applyBorder="1" applyAlignment="1" applyProtection="1">
      <alignment horizontal="center" vertical="top"/>
      <protection hidden="1"/>
    </xf>
    <xf numFmtId="0" fontId="4" fillId="0" borderId="37" xfId="0" applyFont="1" applyFill="1" applyBorder="1" applyAlignment="1" applyProtection="1">
      <alignment horizontal="center" vertical="top"/>
      <protection hidden="1"/>
    </xf>
    <xf numFmtId="0" fontId="3" fillId="0" borderId="21" xfId="0" applyFont="1" applyBorder="1" applyAlignment="1" applyProtection="1">
      <alignment horizontal="center"/>
      <protection/>
    </xf>
    <xf numFmtId="0" fontId="4" fillId="16" borderId="28" xfId="0" applyFont="1" applyFill="1" applyBorder="1" applyAlignment="1" applyProtection="1">
      <alignment horizontal="center"/>
      <protection locked="0"/>
    </xf>
    <xf numFmtId="0" fontId="4" fillId="16" borderId="29" xfId="0" applyFont="1" applyFill="1" applyBorder="1" applyAlignment="1" applyProtection="1">
      <alignment horizontal="center"/>
      <protection locked="0"/>
    </xf>
    <xf numFmtId="0" fontId="4" fillId="16" borderId="30" xfId="0" applyFont="1" applyFill="1" applyBorder="1" applyAlignment="1" applyProtection="1">
      <alignment horizontal="center"/>
      <protection locked="0"/>
    </xf>
    <xf numFmtId="0" fontId="4" fillId="16" borderId="18" xfId="0" applyFont="1" applyFill="1" applyBorder="1" applyAlignment="1" applyProtection="1">
      <alignment horizontal="center"/>
      <protection locked="0"/>
    </xf>
    <xf numFmtId="0" fontId="4" fillId="16" borderId="31" xfId="0" applyFont="1" applyFill="1" applyBorder="1" applyAlignment="1" applyProtection="1">
      <alignment horizontal="center"/>
      <protection locked="0"/>
    </xf>
    <xf numFmtId="0" fontId="4" fillId="16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justify" vertical="top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>
      <alignment horizontal="justify" vertical="top" wrapText="1"/>
    </xf>
    <xf numFmtId="0" fontId="1" fillId="0" borderId="12" xfId="44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12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16" borderId="39" xfId="0" applyFont="1" applyFill="1" applyBorder="1" applyAlignment="1" applyProtection="1">
      <alignment horizontal="center"/>
      <protection hidden="1"/>
    </xf>
    <xf numFmtId="0" fontId="5" fillId="16" borderId="40" xfId="0" applyFont="1" applyFill="1" applyBorder="1" applyAlignment="1" applyProtection="1">
      <alignment horizontal="center"/>
      <protection hidden="1"/>
    </xf>
    <xf numFmtId="0" fontId="5" fillId="16" borderId="41" xfId="0" applyFont="1" applyFill="1" applyBorder="1" applyAlignment="1" applyProtection="1">
      <alignment horizontal="center"/>
      <protection hidden="1"/>
    </xf>
    <xf numFmtId="0" fontId="5" fillId="16" borderId="39" xfId="0" applyFont="1" applyFill="1" applyBorder="1" applyAlignment="1" applyProtection="1">
      <alignment horizontal="center"/>
      <protection/>
    </xf>
    <xf numFmtId="0" fontId="5" fillId="16" borderId="40" xfId="0" applyFont="1" applyFill="1" applyBorder="1" applyAlignment="1" applyProtection="1">
      <alignment horizontal="center"/>
      <protection/>
    </xf>
    <xf numFmtId="0" fontId="5" fillId="16" borderId="41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justify" vertical="top"/>
      <protection locked="0"/>
    </xf>
    <xf numFmtId="0" fontId="4" fillId="0" borderId="32" xfId="0" applyFont="1" applyBorder="1" applyAlignment="1" applyProtection="1">
      <alignment horizontal="justify" vertical="top"/>
      <protection locked="0"/>
    </xf>
    <xf numFmtId="0" fontId="4" fillId="0" borderId="21" xfId="0" applyFont="1" applyBorder="1" applyAlignment="1" applyProtection="1">
      <alignment horizontal="justify" vertical="top"/>
      <protection locked="0"/>
    </xf>
    <xf numFmtId="0" fontId="4" fillId="0" borderId="15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33" xfId="0" applyFont="1" applyBorder="1" applyAlignment="1" applyProtection="1">
      <alignment horizontal="justify" vertical="top"/>
      <protection locked="0"/>
    </xf>
    <xf numFmtId="0" fontId="4" fillId="0" borderId="26" xfId="0" applyFont="1" applyBorder="1" applyAlignment="1" applyProtection="1">
      <alignment horizontal="justify" vertical="top"/>
      <protection locked="0"/>
    </xf>
    <xf numFmtId="0" fontId="4" fillId="0" borderId="35" xfId="0" applyFont="1" applyBorder="1" applyAlignment="1" applyProtection="1">
      <alignment horizontal="justify" vertical="top"/>
      <protection locked="0"/>
    </xf>
    <xf numFmtId="0" fontId="4" fillId="0" borderId="27" xfId="0" applyFont="1" applyBorder="1" applyAlignment="1" applyProtection="1">
      <alignment horizontal="justify" vertical="top"/>
      <protection locked="0"/>
    </xf>
    <xf numFmtId="0" fontId="4" fillId="0" borderId="24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horizontal="left" vertical="top"/>
      <protection locked="0"/>
    </xf>
    <xf numFmtId="0" fontId="4" fillId="0" borderId="43" xfId="0" applyFont="1" applyBorder="1" applyAlignment="1" applyProtection="1">
      <alignment horizontal="left" vertical="top"/>
      <protection locked="0"/>
    </xf>
    <xf numFmtId="0" fontId="3" fillId="0" borderId="36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45" xfId="0" applyFont="1" applyBorder="1" applyAlignment="1" applyProtection="1">
      <alignment horizontal="left" vertical="top"/>
      <protection locked="0"/>
    </xf>
    <xf numFmtId="0" fontId="4" fillId="0" borderId="24" xfId="0" applyFont="1" applyFill="1" applyBorder="1" applyAlignment="1" applyProtection="1">
      <alignment horizontal="justify" vertical="top" wrapText="1"/>
      <protection locked="0"/>
    </xf>
    <xf numFmtId="0" fontId="4" fillId="0" borderId="34" xfId="0" applyFont="1" applyFill="1" applyBorder="1" applyAlignment="1" applyProtection="1">
      <alignment horizontal="justify" vertical="top" wrapText="1"/>
      <protection locked="0"/>
    </xf>
    <xf numFmtId="0" fontId="4" fillId="0" borderId="25" xfId="0" applyFont="1" applyFill="1" applyBorder="1" applyAlignment="1" applyProtection="1">
      <alignment horizontal="justify" vertical="top" wrapText="1"/>
      <protection locked="0"/>
    </xf>
    <xf numFmtId="0" fontId="4" fillId="0" borderId="22" xfId="0" applyFont="1" applyFill="1" applyBorder="1" applyAlignment="1" applyProtection="1">
      <alignment horizontal="justify" vertical="top" wrapText="1"/>
      <protection locked="0"/>
    </xf>
    <xf numFmtId="0" fontId="4" fillId="0" borderId="46" xfId="0" applyFont="1" applyFill="1" applyBorder="1" applyAlignment="1" applyProtection="1">
      <alignment horizontal="justify" vertical="top" wrapText="1"/>
      <protection locked="0"/>
    </xf>
    <xf numFmtId="0" fontId="4" fillId="0" borderId="23" xfId="0" applyFont="1" applyFill="1" applyBorder="1" applyAlignment="1" applyProtection="1">
      <alignment horizontal="justify" vertical="top" wrapText="1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16" borderId="30" xfId="0" applyFont="1" applyFill="1" applyBorder="1" applyAlignment="1" applyProtection="1">
      <alignment horizontal="left"/>
      <protection locked="0"/>
    </xf>
    <xf numFmtId="0" fontId="4" fillId="16" borderId="0" xfId="0" applyFont="1" applyFill="1" applyBorder="1" applyAlignment="1" applyProtection="1">
      <alignment horizontal="left"/>
      <protection locked="0"/>
    </xf>
    <xf numFmtId="0" fontId="4" fillId="16" borderId="16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177" fontId="4" fillId="0" borderId="22" xfId="0" applyNumberFormat="1" applyFont="1" applyFill="1" applyBorder="1" applyAlignment="1" applyProtection="1">
      <alignment horizontal="center"/>
      <protection hidden="1"/>
    </xf>
    <xf numFmtId="177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justify" vertical="top" wrapText="1"/>
      <protection locked="0"/>
    </xf>
    <xf numFmtId="0" fontId="4" fillId="0" borderId="32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31" xfId="0" applyFont="1" applyBorder="1" applyAlignment="1" applyProtection="1">
      <alignment horizontal="justify" vertical="top" wrapText="1"/>
      <protection locked="0"/>
    </xf>
    <xf numFmtId="0" fontId="4" fillId="0" borderId="46" xfId="0" applyFont="1" applyBorder="1" applyAlignment="1" applyProtection="1">
      <alignment horizontal="justify" vertical="top" wrapText="1"/>
      <protection locked="0"/>
    </xf>
    <xf numFmtId="0" fontId="4" fillId="0" borderId="23" xfId="0" applyFont="1" applyBorder="1" applyAlignment="1" applyProtection="1">
      <alignment horizontal="justify" vertical="top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42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44" xfId="0" applyFont="1" applyBorder="1" applyAlignment="1" applyProtection="1">
      <alignment horizontal="left" vertical="center"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0" fontId="3" fillId="0" borderId="43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37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justify" vertical="top" wrapText="1"/>
      <protection hidden="1"/>
    </xf>
    <xf numFmtId="0" fontId="4" fillId="0" borderId="33" xfId="0" applyFont="1" applyBorder="1" applyAlignment="1" applyProtection="1">
      <alignment horizontal="justify" vertical="top" wrapText="1"/>
      <protection hidden="1"/>
    </xf>
    <xf numFmtId="0" fontId="4" fillId="0" borderId="26" xfId="0" applyFont="1" applyBorder="1" applyAlignment="1" applyProtection="1">
      <alignment horizontal="justify" vertical="top" wrapText="1"/>
      <protection hidden="1"/>
    </xf>
    <xf numFmtId="0" fontId="4" fillId="0" borderId="35" xfId="0" applyFont="1" applyBorder="1" applyAlignment="1" applyProtection="1">
      <alignment horizontal="justify" vertical="top" wrapText="1"/>
      <protection hidden="1"/>
    </xf>
    <xf numFmtId="0" fontId="4" fillId="0" borderId="27" xfId="0" applyFont="1" applyBorder="1" applyAlignment="1" applyProtection="1">
      <alignment horizontal="justify" vertical="top" wrapText="1"/>
      <protection hidden="1"/>
    </xf>
    <xf numFmtId="0" fontId="4" fillId="16" borderId="31" xfId="0" applyFont="1" applyFill="1" applyBorder="1" applyAlignment="1" applyProtection="1">
      <alignment horizontal="left"/>
      <protection locked="0"/>
    </xf>
    <xf numFmtId="0" fontId="4" fillId="16" borderId="46" xfId="0" applyFont="1" applyFill="1" applyBorder="1" applyAlignment="1" applyProtection="1">
      <alignment horizontal="left"/>
      <protection locked="0"/>
    </xf>
    <xf numFmtId="0" fontId="4" fillId="16" borderId="44" xfId="0" applyFont="1" applyFill="1" applyBorder="1" applyAlignment="1" applyProtection="1">
      <alignment horizontal="left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justify" vertical="top" wrapText="1"/>
      <protection locked="0"/>
    </xf>
    <xf numFmtId="0" fontId="4" fillId="0" borderId="34" xfId="0" applyFont="1" applyBorder="1" applyAlignment="1" applyProtection="1">
      <alignment horizontal="justify" vertical="top" wrapText="1"/>
      <protection locked="0"/>
    </xf>
    <xf numFmtId="0" fontId="4" fillId="0" borderId="25" xfId="0" applyFont="1" applyBorder="1" applyAlignment="1" applyProtection="1">
      <alignment horizontal="justify" vertical="top" wrapText="1"/>
      <protection locked="0"/>
    </xf>
    <xf numFmtId="0" fontId="4" fillId="0" borderId="48" xfId="0" applyFont="1" applyBorder="1" applyAlignment="1" applyProtection="1">
      <alignment horizontal="justify" vertical="top" wrapText="1"/>
      <protection locked="0"/>
    </xf>
    <xf numFmtId="0" fontId="4" fillId="0" borderId="35" xfId="0" applyFont="1" applyBorder="1" applyAlignment="1" applyProtection="1">
      <alignment horizontal="justify" vertical="top" wrapText="1"/>
      <protection locked="0"/>
    </xf>
    <xf numFmtId="0" fontId="4" fillId="0" borderId="27" xfId="0" applyFont="1" applyBorder="1" applyAlignment="1" applyProtection="1">
      <alignment horizontal="justify" vertical="top" wrapText="1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50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justify" vertical="top" wrapText="1"/>
      <protection hidden="1"/>
    </xf>
    <xf numFmtId="0" fontId="4" fillId="0" borderId="34" xfId="0" applyFont="1" applyBorder="1" applyAlignment="1" applyProtection="1">
      <alignment horizontal="justify" vertical="top" wrapText="1"/>
      <protection hidden="1"/>
    </xf>
    <xf numFmtId="0" fontId="4" fillId="0" borderId="25" xfId="0" applyFont="1" applyBorder="1" applyAlignment="1" applyProtection="1">
      <alignment horizontal="justify" vertical="top" wrapText="1"/>
      <protection hidden="1"/>
    </xf>
    <xf numFmtId="0" fontId="4" fillId="0" borderId="31" xfId="0" applyFont="1" applyBorder="1" applyAlignment="1" applyProtection="1">
      <alignment horizontal="justify" vertical="top" wrapText="1"/>
      <protection hidden="1"/>
    </xf>
    <xf numFmtId="0" fontId="4" fillId="0" borderId="46" xfId="0" applyFont="1" applyBorder="1" applyAlignment="1" applyProtection="1">
      <alignment horizontal="justify" vertical="top" wrapText="1"/>
      <protection hidden="1"/>
    </xf>
    <xf numFmtId="0" fontId="4" fillId="0" borderId="23" xfId="0" applyFont="1" applyBorder="1" applyAlignment="1" applyProtection="1">
      <alignment horizontal="justify" vertical="top" wrapText="1"/>
      <protection hidden="1"/>
    </xf>
    <xf numFmtId="0" fontId="4" fillId="0" borderId="20" xfId="0" applyFont="1" applyFill="1" applyBorder="1" applyAlignment="1" applyProtection="1">
      <alignment horizontal="justify" vertical="top" wrapText="1"/>
      <protection locked="0"/>
    </xf>
    <xf numFmtId="0" fontId="4" fillId="0" borderId="32" xfId="0" applyFont="1" applyFill="1" applyBorder="1" applyAlignment="1" applyProtection="1">
      <alignment horizontal="justify" vertical="top" wrapText="1"/>
      <protection locked="0"/>
    </xf>
    <xf numFmtId="0" fontId="4" fillId="0" borderId="21" xfId="0" applyFont="1" applyFill="1" applyBorder="1" applyAlignment="1" applyProtection="1">
      <alignment horizontal="justify" vertical="top" wrapText="1"/>
      <protection locked="0"/>
    </xf>
    <xf numFmtId="0" fontId="4" fillId="0" borderId="24" xfId="0" applyFont="1" applyFill="1" applyBorder="1" applyAlignment="1" applyProtection="1">
      <alignment horizontal="justify" vertical="top" wrapText="1"/>
      <protection/>
    </xf>
    <xf numFmtId="0" fontId="4" fillId="0" borderId="34" xfId="0" applyFont="1" applyFill="1" applyBorder="1" applyAlignment="1" applyProtection="1">
      <alignment horizontal="justify" vertical="top" wrapText="1"/>
      <protection/>
    </xf>
    <xf numFmtId="0" fontId="4" fillId="0" borderId="25" xfId="0" applyFont="1" applyFill="1" applyBorder="1" applyAlignment="1" applyProtection="1">
      <alignment horizontal="justify" vertical="top" wrapText="1"/>
      <protection/>
    </xf>
    <xf numFmtId="0" fontId="4" fillId="0" borderId="22" xfId="0" applyFont="1" applyFill="1" applyBorder="1" applyAlignment="1" applyProtection="1">
      <alignment horizontal="justify" vertical="top" wrapText="1"/>
      <protection/>
    </xf>
    <xf numFmtId="0" fontId="4" fillId="0" borderId="46" xfId="0" applyFont="1" applyFill="1" applyBorder="1" applyAlignment="1" applyProtection="1">
      <alignment horizontal="justify" vertical="top" wrapText="1"/>
      <protection/>
    </xf>
    <xf numFmtId="0" fontId="4" fillId="0" borderId="23" xfId="0" applyFont="1" applyFill="1" applyBorder="1" applyAlignment="1" applyProtection="1">
      <alignment horizontal="justify" vertical="top" wrapText="1"/>
      <protection/>
    </xf>
    <xf numFmtId="0" fontId="6" fillId="16" borderId="32" xfId="0" applyFont="1" applyFill="1" applyBorder="1" applyAlignment="1" applyProtection="1">
      <alignment horizontal="center" vertical="center" wrapText="1"/>
      <protection hidden="1"/>
    </xf>
    <xf numFmtId="0" fontId="6" fillId="16" borderId="0" xfId="0" applyFont="1" applyFill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justify" vertical="top" wrapText="1"/>
      <protection hidden="1"/>
    </xf>
    <xf numFmtId="0" fontId="4" fillId="0" borderId="22" xfId="0" applyFont="1" applyBorder="1" applyAlignment="1" applyProtection="1">
      <alignment horizontal="center" vertical="top" wrapText="1"/>
      <protection hidden="1"/>
    </xf>
    <xf numFmtId="0" fontId="4" fillId="0" borderId="44" xfId="0" applyFont="1" applyBorder="1" applyAlignment="1" applyProtection="1">
      <alignment horizontal="center" vertical="top" wrapText="1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177" fontId="4" fillId="0" borderId="26" xfId="0" applyNumberFormat="1" applyFont="1" applyFill="1" applyBorder="1" applyAlignment="1" applyProtection="1">
      <alignment horizontal="center"/>
      <protection hidden="1"/>
    </xf>
    <xf numFmtId="177" fontId="4" fillId="0" borderId="27" xfId="0" applyNumberFormat="1" applyFont="1" applyFill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justify" vertical="top" wrapText="1"/>
      <protection/>
    </xf>
    <xf numFmtId="0" fontId="4" fillId="0" borderId="35" xfId="0" applyFont="1" applyFill="1" applyBorder="1" applyAlignment="1" applyProtection="1">
      <alignment horizontal="justify" vertical="top" wrapText="1"/>
      <protection/>
    </xf>
    <xf numFmtId="0" fontId="4" fillId="0" borderId="27" xfId="0" applyFont="1" applyFill="1" applyBorder="1" applyAlignment="1" applyProtection="1">
      <alignment horizontal="justify" vertical="top" wrapText="1"/>
      <protection/>
    </xf>
    <xf numFmtId="0" fontId="3" fillId="0" borderId="53" xfId="0" applyFont="1" applyBorder="1" applyAlignment="1" applyProtection="1">
      <alignment horizontal="center"/>
      <protection/>
    </xf>
    <xf numFmtId="0" fontId="4" fillId="16" borderId="28" xfId="0" applyFont="1" applyFill="1" applyBorder="1" applyAlignment="1" applyProtection="1">
      <alignment horizontal="left"/>
      <protection locked="0"/>
    </xf>
    <xf numFmtId="0" fontId="4" fillId="16" borderId="34" xfId="0" applyFont="1" applyFill="1" applyBorder="1" applyAlignment="1" applyProtection="1">
      <alignment horizontal="left"/>
      <protection locked="0"/>
    </xf>
    <xf numFmtId="0" fontId="4" fillId="16" borderId="42" xfId="0" applyFont="1" applyFill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 vertical="top" wrapText="1"/>
      <protection hidden="1"/>
    </xf>
    <xf numFmtId="0" fontId="4" fillId="0" borderId="46" xfId="0" applyFont="1" applyBorder="1" applyAlignment="1" applyProtection="1">
      <alignment horizontal="left" vertical="top" wrapText="1"/>
      <protection hidden="1"/>
    </xf>
    <xf numFmtId="0" fontId="4" fillId="0" borderId="44" xfId="0" applyFont="1" applyBorder="1" applyAlignment="1" applyProtection="1">
      <alignment horizontal="left" vertical="top" wrapText="1"/>
      <protection hidden="1"/>
    </xf>
    <xf numFmtId="0" fontId="0" fillId="7" borderId="12" xfId="0" applyFont="1" applyFill="1" applyBorder="1" applyAlignment="1" applyProtection="1">
      <alignment horizontal="center"/>
      <protection hidden="1" locked="0"/>
    </xf>
    <xf numFmtId="0" fontId="0" fillId="7" borderId="13" xfId="0" applyFont="1" applyFill="1" applyBorder="1" applyAlignment="1" applyProtection="1">
      <alignment horizontal="center"/>
      <protection hidden="1" locked="0"/>
    </xf>
    <xf numFmtId="0" fontId="0" fillId="7" borderId="14" xfId="0" applyFont="1" applyFill="1" applyBorder="1" applyAlignment="1" applyProtection="1">
      <alignment horizontal="center"/>
      <protection hidden="1" locked="0"/>
    </xf>
    <xf numFmtId="0" fontId="3" fillId="0" borderId="3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16" xfId="0" applyFont="1" applyBorder="1" applyAlignment="1" applyProtection="1">
      <alignment horizontal="left" vertical="top" wrapText="1"/>
      <protection hidden="1"/>
    </xf>
    <xf numFmtId="0" fontId="6" fillId="16" borderId="35" xfId="0" applyFont="1" applyFill="1" applyBorder="1" applyAlignment="1" applyProtection="1">
      <alignment horizontal="center" vertical="top" wrapText="1"/>
      <protection hidden="1"/>
    </xf>
    <xf numFmtId="0" fontId="0" fillId="16" borderId="20" xfId="0" applyFont="1" applyFill="1" applyBorder="1" applyAlignment="1" applyProtection="1">
      <alignment horizontal="center"/>
      <protection hidden="1"/>
    </xf>
    <xf numFmtId="0" fontId="0" fillId="16" borderId="32" xfId="0" applyFont="1" applyFill="1" applyBorder="1" applyAlignment="1" applyProtection="1">
      <alignment horizontal="center"/>
      <protection hidden="1"/>
    </xf>
    <xf numFmtId="0" fontId="0" fillId="16" borderId="15" xfId="0" applyFont="1" applyFill="1" applyBorder="1" applyAlignment="1" applyProtection="1">
      <alignment horizontal="center"/>
      <protection hidden="1"/>
    </xf>
    <xf numFmtId="0" fontId="0" fillId="16" borderId="0" xfId="0" applyFont="1" applyFill="1" applyBorder="1" applyAlignment="1" applyProtection="1">
      <alignment horizontal="center"/>
      <protection hidden="1"/>
    </xf>
    <xf numFmtId="0" fontId="0" fillId="16" borderId="26" xfId="0" applyFont="1" applyFill="1" applyBorder="1" applyAlignment="1" applyProtection="1">
      <alignment horizontal="center"/>
      <protection hidden="1"/>
    </xf>
    <xf numFmtId="0" fontId="0" fillId="16" borderId="35" xfId="0" applyFont="1" applyFill="1" applyBorder="1" applyAlignment="1" applyProtection="1">
      <alignment horizontal="center"/>
      <protection hidden="1"/>
    </xf>
    <xf numFmtId="0" fontId="6" fillId="16" borderId="21" xfId="0" applyFont="1" applyFill="1" applyBorder="1" applyAlignment="1" applyProtection="1">
      <alignment horizontal="center" vertical="center" wrapText="1"/>
      <protection hidden="1"/>
    </xf>
    <xf numFmtId="0" fontId="6" fillId="16" borderId="0" xfId="0" applyFont="1" applyFill="1" applyBorder="1" applyAlignment="1" applyProtection="1">
      <alignment horizontal="center" vertical="center" wrapText="1"/>
      <protection hidden="1"/>
    </xf>
    <xf numFmtId="0" fontId="6" fillId="16" borderId="33" xfId="0" applyFont="1" applyFill="1" applyBorder="1" applyAlignment="1" applyProtection="1">
      <alignment horizontal="center" vertical="center" wrapText="1"/>
      <protection hidden="1"/>
    </xf>
    <xf numFmtId="0" fontId="6" fillId="16" borderId="35" xfId="0" applyFont="1" applyFill="1" applyBorder="1" applyAlignment="1" applyProtection="1">
      <alignment horizontal="center" vertical="center" wrapText="1"/>
      <protection hidden="1"/>
    </xf>
    <xf numFmtId="0" fontId="6" fillId="16" borderId="27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left" vertical="top" wrapText="1"/>
      <protection hidden="1" locked="0"/>
    </xf>
    <xf numFmtId="0" fontId="4" fillId="0" borderId="13" xfId="0" applyFont="1" applyFill="1" applyBorder="1" applyAlignment="1" applyProtection="1">
      <alignment horizontal="left" vertical="top" wrapText="1"/>
      <protection hidden="1"/>
    </xf>
    <xf numFmtId="0" fontId="4" fillId="0" borderId="32" xfId="0" applyFont="1" applyFill="1" applyBorder="1" applyAlignment="1" applyProtection="1">
      <alignment horizontal="center" vertical="top" wrapText="1"/>
      <protection hidden="1" locked="0"/>
    </xf>
    <xf numFmtId="0" fontId="4" fillId="0" borderId="28" xfId="0" applyFont="1" applyBorder="1" applyAlignment="1" applyProtection="1">
      <alignment horizontal="justify" vertical="top" wrapText="1"/>
      <protection hidden="1" locked="0"/>
    </xf>
    <xf numFmtId="0" fontId="4" fillId="0" borderId="34" xfId="0" applyFont="1" applyBorder="1" applyAlignment="1" applyProtection="1">
      <alignment horizontal="justify" vertical="top" wrapText="1"/>
      <protection hidden="1" locked="0"/>
    </xf>
    <xf numFmtId="0" fontId="4" fillId="0" borderId="25" xfId="0" applyFont="1" applyBorder="1" applyAlignment="1" applyProtection="1">
      <alignment horizontal="justify" vertical="top" wrapText="1"/>
      <protection hidden="1" locked="0"/>
    </xf>
    <xf numFmtId="0" fontId="4" fillId="0" borderId="31" xfId="0" applyFont="1" applyBorder="1" applyAlignment="1" applyProtection="1">
      <alignment horizontal="justify" vertical="top" wrapText="1"/>
      <protection hidden="1" locked="0"/>
    </xf>
    <xf numFmtId="0" fontId="4" fillId="0" borderId="46" xfId="0" applyFont="1" applyBorder="1" applyAlignment="1" applyProtection="1">
      <alignment horizontal="justify" vertical="top" wrapText="1"/>
      <protection hidden="1" locked="0"/>
    </xf>
    <xf numFmtId="0" fontId="4" fillId="0" borderId="23" xfId="0" applyFont="1" applyBorder="1" applyAlignment="1" applyProtection="1">
      <alignment horizontal="justify" vertical="top" wrapText="1"/>
      <protection hidden="1" locked="0"/>
    </xf>
    <xf numFmtId="177" fontId="4" fillId="0" borderId="54" xfId="0" applyNumberFormat="1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center"/>
      <protection hidden="1"/>
    </xf>
    <xf numFmtId="177" fontId="4" fillId="0" borderId="56" xfId="0" applyNumberFormat="1" applyFont="1" applyFill="1" applyBorder="1" applyAlignment="1" applyProtection="1">
      <alignment horizontal="center"/>
      <protection hidden="1"/>
    </xf>
    <xf numFmtId="0" fontId="4" fillId="0" borderId="29" xfId="0" applyFont="1" applyFill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4" fillId="16" borderId="30" xfId="0" applyFont="1" applyFill="1" applyBorder="1" applyAlignment="1" applyProtection="1">
      <alignment horizontal="left"/>
      <protection hidden="1" locked="0"/>
    </xf>
    <xf numFmtId="0" fontId="4" fillId="16" borderId="0" xfId="0" applyFont="1" applyFill="1" applyBorder="1" applyAlignment="1" applyProtection="1">
      <alignment horizontal="left"/>
      <protection hidden="1" locked="0"/>
    </xf>
    <xf numFmtId="0" fontId="4" fillId="16" borderId="16" xfId="0" applyFont="1" applyFill="1" applyBorder="1" applyAlignment="1" applyProtection="1">
      <alignment horizontal="left"/>
      <protection hidden="1" locked="0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177" fontId="4" fillId="0" borderId="54" xfId="0" applyNumberFormat="1" applyFont="1" applyFill="1" applyBorder="1" applyAlignment="1" applyProtection="1">
      <alignment horizontal="center"/>
      <protection hidden="1"/>
    </xf>
    <xf numFmtId="0" fontId="4" fillId="0" borderId="55" xfId="0" applyFont="1" applyFill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left" vertical="top" wrapText="1"/>
      <protection hidden="1" locked="0"/>
    </xf>
    <xf numFmtId="0" fontId="4" fillId="0" borderId="34" xfId="0" applyFont="1" applyBorder="1" applyAlignment="1" applyProtection="1">
      <alignment horizontal="left" vertical="top" wrapText="1"/>
      <protection hidden="1" locked="0"/>
    </xf>
    <xf numFmtId="0" fontId="4" fillId="0" borderId="25" xfId="0" applyFont="1" applyBorder="1" applyAlignment="1" applyProtection="1">
      <alignment horizontal="left" vertical="top" wrapText="1"/>
      <protection hidden="1" locked="0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/>
      <protection hidden="1" locked="0"/>
    </xf>
    <xf numFmtId="0" fontId="4" fillId="0" borderId="50" xfId="0" applyFont="1" applyBorder="1" applyAlignment="1" applyProtection="1">
      <alignment horizontal="left"/>
      <protection hidden="1" locked="0"/>
    </xf>
    <xf numFmtId="0" fontId="4" fillId="0" borderId="47" xfId="0" applyFont="1" applyBorder="1" applyAlignment="1" applyProtection="1">
      <alignment horizontal="justify" vertical="top" wrapText="1"/>
      <protection hidden="1" locked="0"/>
    </xf>
    <xf numFmtId="0" fontId="4" fillId="0" borderId="32" xfId="0" applyFont="1" applyBorder="1" applyAlignment="1" applyProtection="1">
      <alignment horizontal="justify" vertical="top" wrapText="1"/>
      <protection hidden="1" locked="0"/>
    </xf>
    <xf numFmtId="0" fontId="4" fillId="0" borderId="21" xfId="0" applyFont="1" applyBorder="1" applyAlignment="1" applyProtection="1">
      <alignment horizontal="justify" vertical="top" wrapText="1"/>
      <protection hidden="1" locked="0"/>
    </xf>
    <xf numFmtId="177" fontId="4" fillId="0" borderId="57" xfId="0" applyNumberFormat="1" applyFont="1" applyFill="1" applyBorder="1" applyAlignment="1" applyProtection="1">
      <alignment horizontal="center"/>
      <protection hidden="1"/>
    </xf>
    <xf numFmtId="177" fontId="4" fillId="0" borderId="11" xfId="0" applyNumberFormat="1" applyFont="1" applyFill="1" applyBorder="1" applyAlignment="1" applyProtection="1">
      <alignment horizontal="center"/>
      <protection hidden="1"/>
    </xf>
    <xf numFmtId="0" fontId="4" fillId="16" borderId="31" xfId="0" applyFont="1" applyFill="1" applyBorder="1" applyAlignment="1" applyProtection="1">
      <alignment horizontal="left"/>
      <protection hidden="1" locked="0"/>
    </xf>
    <xf numFmtId="0" fontId="4" fillId="16" borderId="46" xfId="0" applyFont="1" applyFill="1" applyBorder="1" applyAlignment="1" applyProtection="1">
      <alignment horizontal="left"/>
      <protection hidden="1" locked="0"/>
    </xf>
    <xf numFmtId="0" fontId="4" fillId="16" borderId="44" xfId="0" applyFont="1" applyFill="1" applyBorder="1" applyAlignment="1" applyProtection="1">
      <alignment horizontal="left"/>
      <protection hidden="1" locked="0"/>
    </xf>
    <xf numFmtId="0" fontId="4" fillId="0" borderId="46" xfId="0" applyFont="1" applyBorder="1" applyAlignment="1" applyProtection="1">
      <alignment horizontal="left"/>
      <protection hidden="1" locked="0"/>
    </xf>
    <xf numFmtId="0" fontId="4" fillId="0" borderId="23" xfId="0" applyFont="1" applyBorder="1" applyAlignment="1" applyProtection="1">
      <alignment horizontal="left"/>
      <protection hidden="1" locked="0"/>
    </xf>
    <xf numFmtId="0" fontId="4" fillId="0" borderId="48" xfId="0" applyFont="1" applyBorder="1" applyAlignment="1" applyProtection="1">
      <alignment horizontal="justify" vertical="top" wrapText="1"/>
      <protection hidden="1" locked="0"/>
    </xf>
    <xf numFmtId="0" fontId="4" fillId="0" borderId="35" xfId="0" applyFont="1" applyBorder="1" applyAlignment="1" applyProtection="1">
      <alignment horizontal="justify" vertical="top" wrapText="1"/>
      <protection hidden="1" locked="0"/>
    </xf>
    <xf numFmtId="0" fontId="4" fillId="0" borderId="27" xfId="0" applyFont="1" applyBorder="1" applyAlignment="1" applyProtection="1">
      <alignment horizontal="justify" vertical="top" wrapText="1"/>
      <protection hidden="1" locked="0"/>
    </xf>
    <xf numFmtId="0" fontId="4" fillId="16" borderId="28" xfId="0" applyFont="1" applyFill="1" applyBorder="1" applyAlignment="1" applyProtection="1">
      <alignment horizontal="left"/>
      <protection hidden="1" locked="0"/>
    </xf>
    <xf numFmtId="0" fontId="4" fillId="16" borderId="34" xfId="0" applyFont="1" applyFill="1" applyBorder="1" applyAlignment="1" applyProtection="1">
      <alignment horizontal="left"/>
      <protection hidden="1" locked="0"/>
    </xf>
    <xf numFmtId="0" fontId="4" fillId="16" borderId="42" xfId="0" applyFont="1" applyFill="1" applyBorder="1" applyAlignment="1" applyProtection="1">
      <alignment horizontal="left"/>
      <protection hidden="1" locked="0"/>
    </xf>
    <xf numFmtId="0" fontId="4" fillId="0" borderId="13" xfId="0" applyFont="1" applyBorder="1" applyAlignment="1" applyProtection="1">
      <alignment horizontal="left"/>
      <protection hidden="1" locked="0"/>
    </xf>
    <xf numFmtId="0" fontId="4" fillId="0" borderId="37" xfId="0" applyFont="1" applyBorder="1" applyAlignment="1" applyProtection="1">
      <alignment horizontal="left"/>
      <protection hidden="1" locked="0"/>
    </xf>
    <xf numFmtId="0" fontId="4" fillId="0" borderId="24" xfId="0" applyFont="1" applyBorder="1" applyAlignment="1" applyProtection="1">
      <alignment horizontal="left" vertical="top"/>
      <protection hidden="1" locked="0"/>
    </xf>
    <xf numFmtId="0" fontId="4" fillId="0" borderId="42" xfId="0" applyFont="1" applyBorder="1" applyAlignment="1" applyProtection="1">
      <alignment horizontal="left" vertical="top"/>
      <protection hidden="1" locked="0"/>
    </xf>
    <xf numFmtId="0" fontId="4" fillId="0" borderId="22" xfId="0" applyFont="1" applyBorder="1" applyAlignment="1" applyProtection="1">
      <alignment horizontal="left" vertical="top"/>
      <protection hidden="1" locked="0"/>
    </xf>
    <xf numFmtId="0" fontId="4" fillId="0" borderId="44" xfId="0" applyFont="1" applyBorder="1" applyAlignment="1" applyProtection="1">
      <alignment horizontal="left" vertical="top"/>
      <protection hidden="1" locked="0"/>
    </xf>
    <xf numFmtId="0" fontId="4" fillId="0" borderId="20" xfId="0" applyFont="1" applyBorder="1" applyAlignment="1" applyProtection="1">
      <alignment horizontal="justify" vertical="top"/>
      <protection hidden="1" locked="0"/>
    </xf>
    <xf numFmtId="0" fontId="4" fillId="0" borderId="32" xfId="0" applyFont="1" applyBorder="1" applyAlignment="1" applyProtection="1">
      <alignment horizontal="justify" vertical="top"/>
      <protection hidden="1" locked="0"/>
    </xf>
    <xf numFmtId="0" fontId="4" fillId="0" borderId="21" xfId="0" applyFont="1" applyBorder="1" applyAlignment="1" applyProtection="1">
      <alignment horizontal="justify" vertical="top"/>
      <protection hidden="1" locked="0"/>
    </xf>
    <xf numFmtId="0" fontId="4" fillId="0" borderId="15" xfId="0" applyFont="1" applyBorder="1" applyAlignment="1" applyProtection="1">
      <alignment horizontal="justify" vertical="top"/>
      <protection hidden="1" locked="0"/>
    </xf>
    <xf numFmtId="0" fontId="4" fillId="0" borderId="0" xfId="0" applyFont="1" applyBorder="1" applyAlignment="1" applyProtection="1">
      <alignment horizontal="justify" vertical="top"/>
      <protection hidden="1" locked="0"/>
    </xf>
    <xf numFmtId="0" fontId="4" fillId="0" borderId="33" xfId="0" applyFont="1" applyBorder="1" applyAlignment="1" applyProtection="1">
      <alignment horizontal="justify" vertical="top"/>
      <protection hidden="1" locked="0"/>
    </xf>
    <xf numFmtId="0" fontId="4" fillId="0" borderId="26" xfId="0" applyFont="1" applyBorder="1" applyAlignment="1" applyProtection="1">
      <alignment horizontal="justify" vertical="top"/>
      <protection hidden="1" locked="0"/>
    </xf>
    <xf numFmtId="0" fontId="4" fillId="0" borderId="35" xfId="0" applyFont="1" applyBorder="1" applyAlignment="1" applyProtection="1">
      <alignment horizontal="justify" vertical="top"/>
      <protection hidden="1" locked="0"/>
    </xf>
    <xf numFmtId="0" fontId="4" fillId="0" borderId="27" xfId="0" applyFont="1" applyBorder="1" applyAlignment="1" applyProtection="1">
      <alignment horizontal="justify" vertical="top"/>
      <protection hidden="1" locked="0"/>
    </xf>
    <xf numFmtId="0" fontId="4" fillId="0" borderId="26" xfId="0" applyFont="1" applyBorder="1" applyAlignment="1" applyProtection="1">
      <alignment horizontal="left" vertical="top"/>
      <protection hidden="1" locked="0"/>
    </xf>
    <xf numFmtId="0" fontId="4" fillId="0" borderId="43" xfId="0" applyFont="1" applyBorder="1" applyAlignment="1" applyProtection="1">
      <alignment horizontal="left" vertical="top"/>
      <protection hidden="1" locked="0"/>
    </xf>
    <xf numFmtId="0" fontId="3" fillId="0" borderId="14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left" vertical="top"/>
      <protection hidden="1" locked="0"/>
    </xf>
    <xf numFmtId="0" fontId="4" fillId="0" borderId="45" xfId="0" applyFont="1" applyBorder="1" applyAlignment="1" applyProtection="1">
      <alignment horizontal="left" vertical="top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4"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indexed="9"/>
        </patternFill>
      </fill>
      <border>
        <top style="thin"/>
        <bottom style="thin"/>
      </border>
    </dxf>
    <dxf>
      <fill>
        <patternFill>
          <bgColor rgb="FFFFFFFF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</xdr:rowOff>
    </xdr:from>
    <xdr:to>
      <xdr:col>2</xdr:col>
      <xdr:colOff>57150</xdr:colOff>
      <xdr:row>5</xdr:row>
      <xdr:rowOff>161925</xdr:rowOff>
    </xdr:to>
    <xdr:pic>
      <xdr:nvPicPr>
        <xdr:cNvPr id="1" name="Picture 1" descr="Puc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10</xdr:col>
      <xdr:colOff>314325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14325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94</xdr:row>
      <xdr:rowOff>0</xdr:rowOff>
    </xdr:from>
    <xdr:to>
      <xdr:col>11</xdr:col>
      <xdr:colOff>9525</xdr:colOff>
      <xdr:row>100</xdr:row>
      <xdr:rowOff>590550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4497050"/>
          <a:ext cx="66103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abdala@pucrs.br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/>
  <dimension ref="B1:L195"/>
  <sheetViews>
    <sheetView showGridLines="0" showRowColHeaders="0" zoomScalePageLayoutView="0" workbookViewId="0" topLeftCell="A1">
      <selection activeCell="I14" sqref="I14"/>
    </sheetView>
  </sheetViews>
  <sheetFormatPr defaultColWidth="0" defaultRowHeight="12.75" zeroHeight="1"/>
  <cols>
    <col min="1" max="1" width="1.421875" style="0" customWidth="1"/>
    <col min="2" max="12" width="9.140625" style="0" customWidth="1"/>
    <col min="13" max="13" width="1.421875" style="0" customWidth="1"/>
  </cols>
  <sheetData>
    <row r="1" spans="2:12" ht="12.75">
      <c r="B1" s="85" t="s">
        <v>120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12" ht="18.75" customHeight="1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ht="7.5" customHeight="1"/>
    <row r="4" spans="2:12" ht="12.75">
      <c r="B4" s="86" t="s">
        <v>119</v>
      </c>
      <c r="C4" s="86"/>
      <c r="D4" s="78" t="s">
        <v>460</v>
      </c>
      <c r="E4" s="78"/>
      <c r="F4" s="78"/>
      <c r="G4" s="78"/>
      <c r="H4" s="58"/>
      <c r="I4" s="58"/>
      <c r="J4" s="58"/>
      <c r="K4" s="58"/>
      <c r="L4" s="58"/>
    </row>
    <row r="5" spans="2:12" ht="12.75">
      <c r="B5" s="79" t="s">
        <v>229</v>
      </c>
      <c r="C5" s="79"/>
      <c r="D5" s="81" t="s">
        <v>461</v>
      </c>
      <c r="E5" s="82"/>
      <c r="F5" s="82"/>
      <c r="G5" s="83"/>
      <c r="H5" s="57"/>
      <c r="I5" s="57"/>
      <c r="J5" s="57"/>
      <c r="K5" s="57"/>
      <c r="L5" s="58"/>
    </row>
    <row r="6" spans="2:12" ht="12.75">
      <c r="B6" s="86" t="s">
        <v>230</v>
      </c>
      <c r="C6" s="86"/>
      <c r="D6" s="78" t="s">
        <v>462</v>
      </c>
      <c r="E6" s="78"/>
      <c r="F6" s="78"/>
      <c r="G6" s="78"/>
      <c r="H6" s="78"/>
      <c r="I6" s="78"/>
      <c r="J6" s="78"/>
      <c r="K6" s="78"/>
      <c r="L6" s="78"/>
    </row>
    <row r="7" spans="2:12" ht="12.75">
      <c r="B7" s="86"/>
      <c r="C7" s="86"/>
      <c r="D7" s="78"/>
      <c r="E7" s="78"/>
      <c r="F7" s="78"/>
      <c r="G7" s="78"/>
      <c r="H7" s="78"/>
      <c r="I7" s="78"/>
      <c r="J7" s="78"/>
      <c r="K7" s="78"/>
      <c r="L7" s="78"/>
    </row>
    <row r="8" ht="7.5" customHeight="1"/>
    <row r="9" ht="12.75">
      <c r="B9" t="s">
        <v>121</v>
      </c>
    </row>
    <row r="10" spans="2:12" ht="12.75">
      <c r="B10" s="80" t="s">
        <v>477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2:12" ht="12.75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ht="7.5" customHeight="1"/>
    <row r="13" spans="4:11" ht="12.75">
      <c r="D13" s="2" t="s">
        <v>273</v>
      </c>
      <c r="F13" s="56"/>
      <c r="G13" s="2" t="s">
        <v>365</v>
      </c>
      <c r="J13" s="56"/>
      <c r="K13" s="2" t="s">
        <v>297</v>
      </c>
    </row>
    <row r="14" spans="4:11" ht="6" customHeight="1">
      <c r="D14" s="2"/>
      <c r="F14" s="56"/>
      <c r="G14" s="2"/>
      <c r="J14" s="56"/>
      <c r="K14" s="2"/>
    </row>
    <row r="15" spans="4:11" ht="12.75">
      <c r="D15" s="2" t="s">
        <v>286</v>
      </c>
      <c r="F15" s="56"/>
      <c r="G15" s="2" t="s">
        <v>343</v>
      </c>
      <c r="J15" s="56"/>
      <c r="K15" s="2" t="s">
        <v>305</v>
      </c>
    </row>
    <row r="16" spans="4:11" ht="6" customHeight="1">
      <c r="D16" s="2"/>
      <c r="F16" s="56"/>
      <c r="G16" s="2"/>
      <c r="J16" s="56"/>
      <c r="K16" s="2"/>
    </row>
    <row r="17" spans="4:11" ht="12.75">
      <c r="D17" s="2" t="s">
        <v>348</v>
      </c>
      <c r="F17" s="56"/>
      <c r="G17" s="2" t="s">
        <v>301</v>
      </c>
      <c r="J17" s="56"/>
      <c r="K17" s="2" t="s">
        <v>302</v>
      </c>
    </row>
    <row r="18" spans="4:11" ht="6" customHeight="1">
      <c r="D18" s="2"/>
      <c r="F18" s="56"/>
      <c r="G18" s="2"/>
      <c r="J18" s="56"/>
      <c r="K18" s="2"/>
    </row>
    <row r="19" spans="4:11" ht="12.75">
      <c r="D19" s="2" t="s">
        <v>268</v>
      </c>
      <c r="F19" s="56"/>
      <c r="G19" s="2" t="s">
        <v>304</v>
      </c>
      <c r="J19" s="56"/>
      <c r="K19" s="2" t="s">
        <v>306</v>
      </c>
    </row>
    <row r="20" spans="4:7" ht="6" customHeight="1">
      <c r="D20" s="2"/>
      <c r="F20" s="56"/>
      <c r="G20" s="2"/>
    </row>
    <row r="21" spans="4:11" ht="12.75">
      <c r="D21" s="2" t="s">
        <v>296</v>
      </c>
      <c r="F21" s="56"/>
      <c r="G21" s="2" t="s">
        <v>287</v>
      </c>
      <c r="K21" s="2"/>
    </row>
    <row r="22" spans="4:11" ht="6" customHeight="1">
      <c r="D22" s="2"/>
      <c r="F22" s="56"/>
      <c r="G22" s="2"/>
      <c r="K22" s="2"/>
    </row>
    <row r="23" spans="4:11" ht="12.75">
      <c r="D23" s="2" t="s">
        <v>242</v>
      </c>
      <c r="F23" s="56"/>
      <c r="G23" s="2" t="s">
        <v>336</v>
      </c>
      <c r="K23" s="2"/>
    </row>
    <row r="24" spans="4:11" ht="6" customHeight="1">
      <c r="D24" s="2"/>
      <c r="F24" s="56"/>
      <c r="G24" s="2"/>
      <c r="K24" s="2"/>
    </row>
    <row r="25" spans="4:11" ht="12.75">
      <c r="D25" s="2" t="s">
        <v>265</v>
      </c>
      <c r="F25" s="56"/>
      <c r="G25" s="2" t="s">
        <v>380</v>
      </c>
      <c r="K25" s="2"/>
    </row>
    <row r="26" spans="4:7" ht="6" customHeight="1">
      <c r="D26" s="2"/>
      <c r="F26" s="56"/>
      <c r="G26" s="2"/>
    </row>
    <row r="27" spans="4:7" ht="12.75">
      <c r="D27" s="2" t="s">
        <v>262</v>
      </c>
      <c r="F27" s="56"/>
      <c r="G27" s="2" t="s">
        <v>303</v>
      </c>
    </row>
    <row r="28" spans="4:7" ht="6" customHeight="1">
      <c r="D28" s="2"/>
      <c r="F28" s="56"/>
      <c r="G28" s="2"/>
    </row>
    <row r="29" spans="4:7" ht="12.75">
      <c r="D29" s="2" t="s">
        <v>261</v>
      </c>
      <c r="F29" s="56"/>
      <c r="G29" s="2" t="s">
        <v>409</v>
      </c>
    </row>
    <row r="30" spans="4:7" ht="6" customHeight="1">
      <c r="D30" s="2"/>
      <c r="F30" s="56"/>
      <c r="G30" s="2"/>
    </row>
    <row r="31" spans="4:7" ht="12.75">
      <c r="D31" s="2" t="s">
        <v>250</v>
      </c>
      <c r="F31" s="56"/>
      <c r="G31" s="2" t="s">
        <v>300</v>
      </c>
    </row>
    <row r="32" spans="4:7" ht="6" customHeight="1">
      <c r="D32" s="2"/>
      <c r="F32" s="56"/>
      <c r="G32" s="2"/>
    </row>
    <row r="33" spans="2:12" ht="12.75">
      <c r="B33" s="59" t="s">
        <v>122</v>
      </c>
      <c r="C33" s="59"/>
      <c r="D33" s="60"/>
      <c r="E33" s="59"/>
      <c r="F33" s="59"/>
      <c r="G33" s="59"/>
      <c r="H33" s="59"/>
      <c r="I33" s="59"/>
      <c r="J33" s="59"/>
      <c r="K33" s="59"/>
      <c r="L33" s="59"/>
    </row>
    <row r="34" spans="2:12" ht="24.75" customHeight="1">
      <c r="B34" s="84" t="s">
        <v>124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 ht="24.75" customHeight="1">
      <c r="B35" s="84" t="s">
        <v>479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2:12" ht="24.75" customHeight="1">
      <c r="B36" s="84" t="s">
        <v>123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 ht="35.25" customHeight="1">
      <c r="B37" s="84" t="s">
        <v>480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2" ht="50.25" customHeight="1">
      <c r="B38" s="84" t="s">
        <v>478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ht="7.5" customHeight="1">
      <c r="D39" s="2"/>
    </row>
    <row r="40" ht="12.75" hidden="1">
      <c r="D40" s="2"/>
    </row>
    <row r="41" ht="12.75" hidden="1">
      <c r="D41" s="2"/>
    </row>
    <row r="42" ht="12.75" hidden="1">
      <c r="D42" s="2"/>
    </row>
    <row r="43" ht="12.75" hidden="1">
      <c r="D43" s="2"/>
    </row>
    <row r="44" ht="12.75" hidden="1">
      <c r="D44" s="2"/>
    </row>
    <row r="45" ht="12.75" hidden="1">
      <c r="D45" s="2"/>
    </row>
    <row r="46" ht="12.75" hidden="1">
      <c r="D46" s="2"/>
    </row>
    <row r="47" ht="12.75" hidden="1">
      <c r="D47" s="2"/>
    </row>
    <row r="48" ht="12.75" hidden="1">
      <c r="D48" s="2"/>
    </row>
    <row r="49" ht="12.75" hidden="1">
      <c r="D49" s="2"/>
    </row>
    <row r="50" ht="12.75" hidden="1">
      <c r="D50" s="2"/>
    </row>
    <row r="51" ht="12.75" hidden="1">
      <c r="D51" s="2"/>
    </row>
    <row r="52" ht="12.75" hidden="1">
      <c r="D52" s="2"/>
    </row>
    <row r="53" ht="12.75" hidden="1">
      <c r="D53" s="2"/>
    </row>
    <row r="54" ht="12.75" hidden="1">
      <c r="D54" s="2"/>
    </row>
    <row r="55" ht="12.75" hidden="1">
      <c r="D55" s="2"/>
    </row>
    <row r="56" ht="12.75" hidden="1">
      <c r="D56" s="2"/>
    </row>
    <row r="57" ht="12.75" hidden="1">
      <c r="D57" s="2"/>
    </row>
    <row r="58" ht="12.75" hidden="1">
      <c r="D58" s="2"/>
    </row>
    <row r="59" ht="12.75" hidden="1">
      <c r="D59" s="2"/>
    </row>
    <row r="60" ht="12.75" hidden="1">
      <c r="D60" s="2"/>
    </row>
    <row r="61" ht="12.75" hidden="1">
      <c r="D61" s="2"/>
    </row>
    <row r="62" ht="12.75" hidden="1">
      <c r="D62" s="2"/>
    </row>
    <row r="63" ht="12.75" hidden="1">
      <c r="D63" s="2"/>
    </row>
    <row r="64" ht="12.75" hidden="1">
      <c r="D64" s="2"/>
    </row>
    <row r="65" ht="12.75" hidden="1">
      <c r="D65" s="2"/>
    </row>
    <row r="66" ht="12.75" hidden="1">
      <c r="D66" s="2"/>
    </row>
    <row r="67" ht="12.75" hidden="1">
      <c r="D67" s="2"/>
    </row>
    <row r="68" ht="12.75" hidden="1">
      <c r="D68" s="2"/>
    </row>
    <row r="69" ht="12.75" hidden="1">
      <c r="D69" s="2"/>
    </row>
    <row r="70" ht="12.75" hidden="1">
      <c r="D70" s="2"/>
    </row>
    <row r="71" ht="12.75" hidden="1">
      <c r="D71" s="2"/>
    </row>
    <row r="72" ht="12.75" hidden="1">
      <c r="D72" s="2"/>
    </row>
    <row r="73" ht="12.75" hidden="1">
      <c r="D73" s="2"/>
    </row>
    <row r="74" ht="12.75" hidden="1">
      <c r="D74" s="2"/>
    </row>
    <row r="75" ht="12.75" hidden="1">
      <c r="D75" s="2"/>
    </row>
    <row r="76" ht="12.75" hidden="1">
      <c r="D76" s="2"/>
    </row>
    <row r="77" ht="12.75" hidden="1">
      <c r="D77" s="2"/>
    </row>
    <row r="78" ht="12.75" hidden="1">
      <c r="D78" s="2"/>
    </row>
    <row r="79" ht="12.75" hidden="1">
      <c r="D79" s="2"/>
    </row>
    <row r="80" ht="12.75" hidden="1">
      <c r="D80" s="2"/>
    </row>
    <row r="81" ht="12.75" hidden="1">
      <c r="D81" s="2"/>
    </row>
    <row r="82" ht="12.75" hidden="1">
      <c r="D82" s="2"/>
    </row>
    <row r="83" ht="12.75" hidden="1">
      <c r="D83" s="2"/>
    </row>
    <row r="84" ht="12.75" hidden="1">
      <c r="D84" s="2"/>
    </row>
    <row r="85" ht="12.75" hidden="1">
      <c r="D85" s="2"/>
    </row>
    <row r="86" ht="12.75" hidden="1">
      <c r="D86" s="2"/>
    </row>
    <row r="87" ht="12.75" hidden="1">
      <c r="D87" s="2"/>
    </row>
    <row r="88" ht="12.75" hidden="1">
      <c r="D88" s="2"/>
    </row>
    <row r="89" ht="12.75" hidden="1">
      <c r="D89" s="2"/>
    </row>
    <row r="90" ht="12.75" hidden="1">
      <c r="D90" s="2"/>
    </row>
    <row r="91" ht="12.75" hidden="1">
      <c r="D91" s="2"/>
    </row>
    <row r="92" ht="12.75" hidden="1">
      <c r="D92" s="2"/>
    </row>
    <row r="93" ht="12.75" hidden="1">
      <c r="D93" s="2"/>
    </row>
    <row r="94" ht="12.75" hidden="1">
      <c r="D94" s="2"/>
    </row>
    <row r="95" ht="12.75" hidden="1">
      <c r="D95" s="2"/>
    </row>
    <row r="96" ht="12.75" hidden="1">
      <c r="D96" s="2"/>
    </row>
    <row r="97" ht="12.75" hidden="1">
      <c r="D97" s="2"/>
    </row>
    <row r="98" ht="12.75" hidden="1">
      <c r="D98" s="2"/>
    </row>
    <row r="99" ht="12.75" hidden="1">
      <c r="D99" s="2"/>
    </row>
    <row r="100" ht="12.75" hidden="1">
      <c r="D100" s="2"/>
    </row>
    <row r="101" ht="12.75" hidden="1">
      <c r="D101" s="2"/>
    </row>
    <row r="102" ht="12.75" hidden="1">
      <c r="D102" s="2"/>
    </row>
    <row r="103" ht="12.75" hidden="1">
      <c r="D103" s="2"/>
    </row>
    <row r="104" ht="12.75" hidden="1">
      <c r="D104" s="2"/>
    </row>
    <row r="105" ht="12.75" hidden="1">
      <c r="D105" s="2"/>
    </row>
    <row r="106" ht="12.75" hidden="1">
      <c r="D106" s="2"/>
    </row>
    <row r="107" ht="12.75" hidden="1">
      <c r="D107" s="2"/>
    </row>
    <row r="108" ht="12.75" hidden="1">
      <c r="D108" s="2"/>
    </row>
    <row r="109" ht="12.75" hidden="1">
      <c r="D109" s="2"/>
    </row>
    <row r="110" ht="12.75" hidden="1">
      <c r="D110" s="2"/>
    </row>
    <row r="111" ht="12.75" hidden="1">
      <c r="D111" s="2"/>
    </row>
    <row r="112" ht="12.75" hidden="1">
      <c r="D112" s="2"/>
    </row>
    <row r="113" ht="12.75" hidden="1">
      <c r="D113" s="2"/>
    </row>
    <row r="114" ht="12.75" hidden="1">
      <c r="D114" s="2"/>
    </row>
    <row r="115" ht="12.75" hidden="1">
      <c r="D115" s="2"/>
    </row>
    <row r="116" ht="12.75" hidden="1">
      <c r="D116" s="2"/>
    </row>
    <row r="117" ht="12.75" hidden="1">
      <c r="D117" s="2"/>
    </row>
    <row r="118" ht="12.75" hidden="1">
      <c r="D118" s="2"/>
    </row>
    <row r="119" ht="12.75" hidden="1">
      <c r="D119" s="2"/>
    </row>
    <row r="120" ht="12.75" hidden="1">
      <c r="D120" s="2"/>
    </row>
    <row r="121" ht="12.75" hidden="1">
      <c r="D121" s="2"/>
    </row>
    <row r="122" ht="12.75" hidden="1">
      <c r="D122" s="2"/>
    </row>
    <row r="123" ht="12.75" hidden="1">
      <c r="D123" s="2"/>
    </row>
    <row r="124" ht="12.75" hidden="1">
      <c r="D124" s="2"/>
    </row>
    <row r="125" ht="12.75" hidden="1">
      <c r="D125" s="2"/>
    </row>
    <row r="126" ht="12.75" hidden="1">
      <c r="D126" s="2"/>
    </row>
    <row r="127" ht="12.75" hidden="1">
      <c r="D127" s="2"/>
    </row>
    <row r="128" ht="12.75" hidden="1">
      <c r="D128" s="2"/>
    </row>
    <row r="129" ht="12.75" hidden="1">
      <c r="D129" s="2"/>
    </row>
    <row r="130" ht="12.75" hidden="1">
      <c r="D130" s="2"/>
    </row>
    <row r="131" ht="12.75" hidden="1">
      <c r="D131" s="2"/>
    </row>
    <row r="132" ht="12.75" hidden="1">
      <c r="D132" s="2"/>
    </row>
    <row r="133" ht="12.75" hidden="1">
      <c r="D133" s="2"/>
    </row>
    <row r="134" ht="12.75" hidden="1">
      <c r="D134" s="2"/>
    </row>
    <row r="135" ht="12.75" hidden="1">
      <c r="D135" s="2"/>
    </row>
    <row r="136" ht="12.75" hidden="1">
      <c r="D136" s="2"/>
    </row>
    <row r="137" ht="12.75" hidden="1">
      <c r="D137" s="2"/>
    </row>
    <row r="138" ht="12.75" hidden="1">
      <c r="D138" s="2"/>
    </row>
    <row r="139" ht="12.75" hidden="1">
      <c r="D139" s="2"/>
    </row>
    <row r="140" ht="12.75" hidden="1">
      <c r="D140" s="2"/>
    </row>
    <row r="141" ht="12.75" hidden="1">
      <c r="D141" s="2"/>
    </row>
    <row r="142" ht="12.75" hidden="1">
      <c r="D142" s="2"/>
    </row>
    <row r="143" ht="12.75" hidden="1">
      <c r="D143" s="2"/>
    </row>
    <row r="144" ht="12.75" hidden="1">
      <c r="D144" s="2"/>
    </row>
    <row r="145" ht="12.75" hidden="1">
      <c r="D145" s="2"/>
    </row>
    <row r="146" ht="12.75" hidden="1">
      <c r="D146" s="2"/>
    </row>
    <row r="147" ht="12.75" hidden="1">
      <c r="D147" s="2"/>
    </row>
    <row r="148" ht="12.75" hidden="1">
      <c r="D148" s="2"/>
    </row>
    <row r="149" ht="12.75" hidden="1">
      <c r="D149" s="2"/>
    </row>
    <row r="150" ht="12.75" hidden="1">
      <c r="D150" s="2"/>
    </row>
    <row r="151" ht="12.75" hidden="1">
      <c r="D151" s="2"/>
    </row>
    <row r="152" ht="12.75" hidden="1">
      <c r="D152" s="2"/>
    </row>
    <row r="153" ht="12.75" hidden="1">
      <c r="D153" s="2"/>
    </row>
    <row r="154" ht="12.75" hidden="1">
      <c r="D154" s="2"/>
    </row>
    <row r="155" ht="12.75" hidden="1">
      <c r="D155" s="2"/>
    </row>
    <row r="156" ht="12.75" hidden="1">
      <c r="D156" s="2"/>
    </row>
    <row r="157" ht="12.75" hidden="1">
      <c r="D157" s="2"/>
    </row>
    <row r="158" ht="12.75" hidden="1">
      <c r="D158" s="2"/>
    </row>
    <row r="159" ht="12.75" hidden="1">
      <c r="D159" s="2"/>
    </row>
    <row r="160" ht="12.75" hidden="1">
      <c r="D160" s="2"/>
    </row>
    <row r="161" ht="12.75" hidden="1">
      <c r="D161" s="2"/>
    </row>
    <row r="162" ht="12.75" hidden="1">
      <c r="D162" s="2"/>
    </row>
    <row r="163" ht="12.75" hidden="1">
      <c r="D163" s="2"/>
    </row>
    <row r="164" ht="12.75" hidden="1">
      <c r="D164" s="2"/>
    </row>
    <row r="165" ht="12.75" hidden="1">
      <c r="D165" s="2"/>
    </row>
    <row r="166" ht="12.75" hidden="1">
      <c r="D166" s="2"/>
    </row>
    <row r="167" ht="12.75" hidden="1">
      <c r="D167" s="2"/>
    </row>
    <row r="168" ht="12.75" hidden="1">
      <c r="D168" s="2"/>
    </row>
    <row r="169" ht="12.75" hidden="1">
      <c r="D169" s="2"/>
    </row>
    <row r="170" ht="12.75" hidden="1">
      <c r="D170" s="2"/>
    </row>
    <row r="171" ht="12.75" hidden="1">
      <c r="D171" s="2"/>
    </row>
    <row r="172" ht="12.75" hidden="1">
      <c r="D172" s="2"/>
    </row>
    <row r="173" ht="12.75" hidden="1">
      <c r="D173" s="2"/>
    </row>
    <row r="174" ht="12.75" hidden="1">
      <c r="D174" s="2"/>
    </row>
    <row r="175" ht="12.75" hidden="1">
      <c r="D175" s="2"/>
    </row>
    <row r="176" ht="12.75" hidden="1">
      <c r="D176" s="2"/>
    </row>
    <row r="177" ht="12.75" hidden="1">
      <c r="D177" s="2"/>
    </row>
    <row r="178" ht="12.75" hidden="1">
      <c r="D178" s="2"/>
    </row>
    <row r="179" ht="12.75" hidden="1">
      <c r="D179" s="2"/>
    </row>
    <row r="180" ht="12.75" hidden="1">
      <c r="D180" s="2"/>
    </row>
    <row r="181" ht="12.75" hidden="1">
      <c r="D181" s="2"/>
    </row>
    <row r="182" ht="12.75" hidden="1">
      <c r="D182" s="2"/>
    </row>
    <row r="183" ht="12.75" hidden="1">
      <c r="D183" s="2"/>
    </row>
    <row r="184" ht="12.75" hidden="1">
      <c r="D184" s="2"/>
    </row>
    <row r="185" ht="12.75" hidden="1">
      <c r="D185" s="2"/>
    </row>
    <row r="186" ht="12.75" hidden="1">
      <c r="D186" s="2"/>
    </row>
    <row r="187" ht="12.75" hidden="1">
      <c r="D187" s="2"/>
    </row>
    <row r="188" ht="12.75" hidden="1">
      <c r="D188" s="2"/>
    </row>
    <row r="189" ht="12.75" hidden="1">
      <c r="D189" s="2"/>
    </row>
    <row r="190" ht="12.75" hidden="1">
      <c r="D190" s="2"/>
    </row>
    <row r="191" ht="12.75" hidden="1">
      <c r="D191" s="2"/>
    </row>
    <row r="192" ht="12.75" hidden="1">
      <c r="D192" s="2"/>
    </row>
    <row r="193" ht="12.75" hidden="1">
      <c r="D193" s="2"/>
    </row>
    <row r="194" ht="12.75" hidden="1">
      <c r="D194" s="2"/>
    </row>
    <row r="195" ht="12.75" hidden="1">
      <c r="D195" s="2"/>
    </row>
    <row r="196" ht="12.75" hidden="1"/>
    <row r="197" ht="12.75" hidden="1"/>
  </sheetData>
  <sheetProtection password="C7DF" sheet="1" objects="1" scenarios="1" selectLockedCells="1"/>
  <mergeCells count="13">
    <mergeCell ref="D4:G4"/>
    <mergeCell ref="B38:L38"/>
    <mergeCell ref="B1:L2"/>
    <mergeCell ref="B35:L35"/>
    <mergeCell ref="B36:L36"/>
    <mergeCell ref="B37:L37"/>
    <mergeCell ref="B34:L34"/>
    <mergeCell ref="B4:C4"/>
    <mergeCell ref="B6:C7"/>
    <mergeCell ref="D6:L7"/>
    <mergeCell ref="B5:C5"/>
    <mergeCell ref="B10:L11"/>
    <mergeCell ref="D5:G5"/>
  </mergeCells>
  <hyperlinks>
    <hyperlink ref="D5" r:id="rId1" display="eabdala@pucrs.br"/>
  </hyperlinks>
  <printOptions/>
  <pageMargins left="0.75" right="0.75" top="1" bottom="1" header="0.492125985" footer="0.49212598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8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509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VLOOKUP($E$2,base4lm6lm,2,0)</f>
        <v>2549A 04</v>
      </c>
      <c r="C8" s="189"/>
      <c r="D8" s="203" t="str">
        <f>VLOOKUP($E$2,base4lm6lm,3,0)</f>
        <v>ADMINISTRAÇÃO I</v>
      </c>
      <c r="E8" s="204"/>
      <c r="F8" s="204"/>
      <c r="G8" s="205"/>
      <c r="H8" s="12">
        <f>VLOOKUP($E$2,base4lm6lm,5,0)</f>
        <v>214</v>
      </c>
      <c r="I8" s="12">
        <f>VLOOKUP($E$2,base4lm6lm,4,0)</f>
        <v>178</v>
      </c>
      <c r="J8" s="12" t="str">
        <f>VLOOKUP($E$2,base4lm6lm,6,0)</f>
        <v>4LM 6LM</v>
      </c>
      <c r="K8" s="13" t="str">
        <f>R8</f>
        <v>2009/1</v>
      </c>
      <c r="N8" s="22">
        <f>B19</f>
        <v>39876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VLOOKUP($E$2,base4lm6lm,7,0)</f>
        <v>Exploração das bases do pensamento administrativo por diferentes ângulos: epistemológico, disciplinar e teórico. A Escola da Administração Científica, Teoria Clássica da Administração, Teoria das Relações Humanas, Abordagem Neoclássica da Administração, Modelo Burocrático de Organização, o Ambiente das Empresas, Teoria de Sistemas e a Teoria da Contingência.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227" t="str">
        <f>VLOOKUP($E$2,base4lm6lm,8,0)</f>
        <v>Identificar a mudança das atitudes e comportamentos das organizações e das pessoas nas diversas etapas da Administração.</v>
      </c>
      <c r="E11" s="228"/>
      <c r="F11" s="228"/>
      <c r="G11" s="228"/>
      <c r="H11" s="228"/>
      <c r="I11" s="228"/>
      <c r="J11" s="228"/>
      <c r="K11" s="22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230"/>
      <c r="E12" s="231"/>
      <c r="F12" s="231"/>
      <c r="G12" s="231"/>
      <c r="H12" s="231"/>
      <c r="I12" s="231"/>
      <c r="J12" s="231"/>
      <c r="K12" s="232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250"/>
      <c r="E13" s="251"/>
      <c r="F13" s="251"/>
      <c r="G13" s="251"/>
      <c r="H13" s="251"/>
      <c r="I13" s="251"/>
      <c r="J13" s="251"/>
      <c r="K13" s="252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8" t="s">
        <v>206</v>
      </c>
      <c r="E18" s="88"/>
      <c r="F18" s="88"/>
      <c r="G18" s="88"/>
      <c r="H18" s="88"/>
      <c r="I18" s="88"/>
      <c r="J18" s="87" t="s">
        <v>216</v>
      </c>
      <c r="K18" s="89"/>
    </row>
    <row r="19" spans="2:11" s="14" customFormat="1" ht="12" customHeight="1">
      <c r="B19" s="260">
        <v>39876</v>
      </c>
      <c r="C19" s="261"/>
      <c r="D19" s="226"/>
      <c r="E19" s="226"/>
      <c r="F19" s="226"/>
      <c r="G19" s="226"/>
      <c r="H19" s="226"/>
      <c r="I19" s="226"/>
      <c r="J19" s="27"/>
      <c r="K19" s="28"/>
    </row>
    <row r="20" spans="2:11" s="14" customFormat="1" ht="12" customHeight="1">
      <c r="B20" s="233">
        <f>B19+2</f>
        <v>39878</v>
      </c>
      <c r="C20" s="234"/>
      <c r="D20" s="224"/>
      <c r="E20" s="224"/>
      <c r="F20" s="224"/>
      <c r="G20" s="224"/>
      <c r="H20" s="224"/>
      <c r="I20" s="224"/>
      <c r="J20" s="27"/>
      <c r="K20" s="28"/>
    </row>
    <row r="21" spans="2:11" s="14" customFormat="1" ht="12" customHeight="1">
      <c r="B21" s="248">
        <f>B19+7</f>
        <v>39883</v>
      </c>
      <c r="C21" s="249"/>
      <c r="D21" s="224"/>
      <c r="E21" s="224"/>
      <c r="F21" s="224"/>
      <c r="G21" s="224"/>
      <c r="H21" s="224"/>
      <c r="I21" s="224"/>
      <c r="J21" s="63"/>
      <c r="K21" s="64"/>
    </row>
    <row r="22" spans="2:11" s="14" customFormat="1" ht="12" customHeight="1">
      <c r="B22" s="233">
        <f>B21+2</f>
        <v>39885</v>
      </c>
      <c r="C22" s="234"/>
      <c r="D22" s="224"/>
      <c r="E22" s="224"/>
      <c r="F22" s="224"/>
      <c r="G22" s="224"/>
      <c r="H22" s="224"/>
      <c r="I22" s="224"/>
      <c r="J22" s="27"/>
      <c r="K22" s="28"/>
    </row>
    <row r="23" spans="2:11" s="14" customFormat="1" ht="12" customHeight="1">
      <c r="B23" s="248">
        <f>B21+7</f>
        <v>39890</v>
      </c>
      <c r="C23" s="249"/>
      <c r="D23" s="224"/>
      <c r="E23" s="224"/>
      <c r="F23" s="224"/>
      <c r="G23" s="224"/>
      <c r="H23" s="224"/>
      <c r="I23" s="224"/>
      <c r="J23" s="63"/>
      <c r="K23" s="64"/>
    </row>
    <row r="24" spans="2:11" s="14" customFormat="1" ht="12" customHeight="1">
      <c r="B24" s="233">
        <f>B23+2</f>
        <v>39892</v>
      </c>
      <c r="C24" s="234"/>
      <c r="D24" s="224"/>
      <c r="E24" s="224"/>
      <c r="F24" s="224"/>
      <c r="G24" s="224"/>
      <c r="H24" s="224"/>
      <c r="I24" s="224"/>
      <c r="J24" s="27"/>
      <c r="K24" s="28"/>
    </row>
    <row r="25" spans="2:11" s="14" customFormat="1" ht="12" customHeight="1">
      <c r="B25" s="248">
        <f>B23+7</f>
        <v>39897</v>
      </c>
      <c r="C25" s="249"/>
      <c r="D25" s="224"/>
      <c r="E25" s="224"/>
      <c r="F25" s="224"/>
      <c r="G25" s="224"/>
      <c r="H25" s="224"/>
      <c r="I25" s="224"/>
      <c r="J25" s="63"/>
      <c r="K25" s="64"/>
    </row>
    <row r="26" spans="2:11" s="14" customFormat="1" ht="12" customHeight="1">
      <c r="B26" s="233">
        <f>B25+2</f>
        <v>39899</v>
      </c>
      <c r="C26" s="234"/>
      <c r="D26" s="224"/>
      <c r="E26" s="224"/>
      <c r="F26" s="224"/>
      <c r="G26" s="224"/>
      <c r="H26" s="224"/>
      <c r="I26" s="224"/>
      <c r="J26" s="27"/>
      <c r="K26" s="28"/>
    </row>
    <row r="27" spans="2:13" s="14" customFormat="1" ht="12" customHeight="1">
      <c r="B27" s="248">
        <f>B25+7</f>
        <v>39904</v>
      </c>
      <c r="C27" s="249"/>
      <c r="D27" s="224"/>
      <c r="E27" s="224"/>
      <c r="F27" s="224"/>
      <c r="G27" s="224"/>
      <c r="H27" s="224"/>
      <c r="I27" s="224"/>
      <c r="J27" s="29"/>
      <c r="K27" s="30"/>
      <c r="M27" s="31"/>
    </row>
    <row r="28" spans="2:13" s="14" customFormat="1" ht="12" customHeight="1">
      <c r="B28" s="233">
        <f>B27+2</f>
        <v>39906</v>
      </c>
      <c r="C28" s="234"/>
      <c r="D28" s="224"/>
      <c r="E28" s="224"/>
      <c r="F28" s="224"/>
      <c r="G28" s="224"/>
      <c r="H28" s="224"/>
      <c r="I28" s="224"/>
      <c r="J28" s="63"/>
      <c r="K28" s="64"/>
      <c r="M28" s="31"/>
    </row>
    <row r="29" spans="2:13" s="14" customFormat="1" ht="12" customHeight="1">
      <c r="B29" s="248">
        <f>B27+7</f>
        <v>39911</v>
      </c>
      <c r="C29" s="249"/>
      <c r="D29" s="224"/>
      <c r="E29" s="224"/>
      <c r="F29" s="224"/>
      <c r="G29" s="224"/>
      <c r="H29" s="224"/>
      <c r="I29" s="224"/>
      <c r="J29" s="63"/>
      <c r="K29" s="64"/>
      <c r="M29" s="31"/>
    </row>
    <row r="30" spans="2:13" s="14" customFormat="1" ht="12" customHeight="1">
      <c r="B30" s="233">
        <f>B29+2</f>
        <v>39913</v>
      </c>
      <c r="C30" s="234"/>
      <c r="D30" s="225" t="s">
        <v>116</v>
      </c>
      <c r="E30" s="225"/>
      <c r="F30" s="225"/>
      <c r="G30" s="225"/>
      <c r="H30" s="225"/>
      <c r="I30" s="225"/>
      <c r="J30" s="34"/>
      <c r="K30" s="35"/>
      <c r="M30" s="31"/>
    </row>
    <row r="31" spans="2:13" s="14" customFormat="1" ht="12" customHeight="1">
      <c r="B31" s="248">
        <f>B29+7</f>
        <v>39918</v>
      </c>
      <c r="C31" s="249"/>
      <c r="D31" s="224"/>
      <c r="E31" s="224"/>
      <c r="F31" s="224"/>
      <c r="G31" s="224"/>
      <c r="H31" s="224"/>
      <c r="I31" s="224"/>
      <c r="J31" s="29"/>
      <c r="K31" s="30"/>
      <c r="M31" s="31"/>
    </row>
    <row r="32" spans="2:13" s="14" customFormat="1" ht="12" customHeight="1">
      <c r="B32" s="233">
        <f>B31+2</f>
        <v>39920</v>
      </c>
      <c r="C32" s="234"/>
      <c r="D32" s="224"/>
      <c r="E32" s="224"/>
      <c r="F32" s="224"/>
      <c r="G32" s="224"/>
      <c r="H32" s="224"/>
      <c r="I32" s="224"/>
      <c r="J32" s="63"/>
      <c r="K32" s="64"/>
      <c r="M32" s="31"/>
    </row>
    <row r="33" spans="2:13" s="14" customFormat="1" ht="12" customHeight="1">
      <c r="B33" s="248">
        <f>B31+7</f>
        <v>39925</v>
      </c>
      <c r="C33" s="249"/>
      <c r="D33" s="224"/>
      <c r="E33" s="224"/>
      <c r="F33" s="224"/>
      <c r="G33" s="224"/>
      <c r="H33" s="224"/>
      <c r="I33" s="224"/>
      <c r="J33" s="63"/>
      <c r="K33" s="64"/>
      <c r="M33" s="31"/>
    </row>
    <row r="34" spans="2:13" s="14" customFormat="1" ht="12" customHeight="1">
      <c r="B34" s="233">
        <f>B33+2</f>
        <v>39927</v>
      </c>
      <c r="C34" s="234"/>
      <c r="D34" s="224"/>
      <c r="E34" s="224"/>
      <c r="F34" s="224"/>
      <c r="G34" s="224"/>
      <c r="H34" s="224"/>
      <c r="I34" s="224"/>
      <c r="J34" s="27"/>
      <c r="K34" s="28"/>
      <c r="M34" s="31"/>
    </row>
    <row r="35" spans="2:11" s="14" customFormat="1" ht="12" customHeight="1">
      <c r="B35" s="248">
        <f>B33+7</f>
        <v>39932</v>
      </c>
      <c r="C35" s="249"/>
      <c r="D35" s="224"/>
      <c r="E35" s="224"/>
      <c r="F35" s="224"/>
      <c r="G35" s="224"/>
      <c r="H35" s="224"/>
      <c r="I35" s="224"/>
      <c r="J35" s="29"/>
      <c r="K35" s="30"/>
    </row>
    <row r="36" spans="2:11" s="14" customFormat="1" ht="12" customHeight="1">
      <c r="B36" s="233">
        <f>B35+2</f>
        <v>39934</v>
      </c>
      <c r="C36" s="234"/>
      <c r="D36" s="225" t="s">
        <v>118</v>
      </c>
      <c r="E36" s="225"/>
      <c r="F36" s="225"/>
      <c r="G36" s="225"/>
      <c r="H36" s="225"/>
      <c r="I36" s="225"/>
      <c r="J36" s="65"/>
      <c r="K36" s="66"/>
    </row>
    <row r="37" spans="2:11" s="14" customFormat="1" ht="12" customHeight="1">
      <c r="B37" s="248">
        <f>B35+7</f>
        <v>39939</v>
      </c>
      <c r="C37" s="249"/>
      <c r="D37" s="224"/>
      <c r="E37" s="224"/>
      <c r="F37" s="224"/>
      <c r="G37" s="224"/>
      <c r="H37" s="224"/>
      <c r="I37" s="224"/>
      <c r="J37" s="63"/>
      <c r="K37" s="64"/>
    </row>
    <row r="38" spans="2:11" s="14" customFormat="1" ht="12" customHeight="1">
      <c r="B38" s="233">
        <f>B37+2</f>
        <v>39941</v>
      </c>
      <c r="C38" s="234"/>
      <c r="D38" s="224"/>
      <c r="E38" s="224"/>
      <c r="F38" s="224"/>
      <c r="G38" s="224"/>
      <c r="H38" s="224"/>
      <c r="I38" s="224"/>
      <c r="J38" s="27"/>
      <c r="K38" s="28"/>
    </row>
    <row r="39" spans="2:11" s="14" customFormat="1" ht="12" customHeight="1">
      <c r="B39" s="248">
        <f>B37+7</f>
        <v>39946</v>
      </c>
      <c r="C39" s="249"/>
      <c r="D39" s="224"/>
      <c r="E39" s="224"/>
      <c r="F39" s="224"/>
      <c r="G39" s="224"/>
      <c r="H39" s="224"/>
      <c r="I39" s="224"/>
      <c r="J39" s="29"/>
      <c r="K39" s="30"/>
    </row>
    <row r="40" spans="2:11" s="14" customFormat="1" ht="12" customHeight="1">
      <c r="B40" s="233">
        <f>B39+2</f>
        <v>39948</v>
      </c>
      <c r="C40" s="234"/>
      <c r="D40" s="224"/>
      <c r="E40" s="224"/>
      <c r="F40" s="224"/>
      <c r="G40" s="224"/>
      <c r="H40" s="224"/>
      <c r="I40" s="224"/>
      <c r="J40" s="63"/>
      <c r="K40" s="64"/>
    </row>
    <row r="41" spans="2:11" s="14" customFormat="1" ht="12" customHeight="1">
      <c r="B41" s="248">
        <f>B39+7</f>
        <v>39953</v>
      </c>
      <c r="C41" s="249"/>
      <c r="D41" s="224"/>
      <c r="E41" s="224"/>
      <c r="F41" s="224"/>
      <c r="G41" s="224"/>
      <c r="H41" s="224"/>
      <c r="I41" s="224"/>
      <c r="J41" s="63"/>
      <c r="K41" s="64"/>
    </row>
    <row r="42" spans="2:11" s="14" customFormat="1" ht="12" customHeight="1">
      <c r="B42" s="233">
        <f>B41+2</f>
        <v>39955</v>
      </c>
      <c r="C42" s="234"/>
      <c r="D42" s="224"/>
      <c r="E42" s="224"/>
      <c r="F42" s="224"/>
      <c r="G42" s="224"/>
      <c r="H42" s="224"/>
      <c r="I42" s="224"/>
      <c r="J42" s="27"/>
      <c r="K42" s="28"/>
    </row>
    <row r="43" spans="2:11" s="14" customFormat="1" ht="12" customHeight="1">
      <c r="B43" s="248">
        <f>B41+7</f>
        <v>39960</v>
      </c>
      <c r="C43" s="249"/>
      <c r="D43" s="224"/>
      <c r="E43" s="224"/>
      <c r="F43" s="224"/>
      <c r="G43" s="224"/>
      <c r="H43" s="224"/>
      <c r="I43" s="224"/>
      <c r="J43" s="29"/>
      <c r="K43" s="30"/>
    </row>
    <row r="44" spans="2:11" s="14" customFormat="1" ht="12" customHeight="1">
      <c r="B44" s="233">
        <f>B43+2</f>
        <v>39962</v>
      </c>
      <c r="C44" s="234"/>
      <c r="D44" s="224"/>
      <c r="E44" s="224"/>
      <c r="F44" s="224"/>
      <c r="G44" s="224"/>
      <c r="H44" s="224"/>
      <c r="I44" s="224"/>
      <c r="J44" s="63"/>
      <c r="K44" s="64"/>
    </row>
    <row r="45" spans="2:11" s="14" customFormat="1" ht="12" customHeight="1">
      <c r="B45" s="248">
        <f>B43+7</f>
        <v>39967</v>
      </c>
      <c r="C45" s="249"/>
      <c r="D45" s="224"/>
      <c r="E45" s="224"/>
      <c r="F45" s="224"/>
      <c r="G45" s="224"/>
      <c r="H45" s="224"/>
      <c r="I45" s="224"/>
      <c r="J45" s="63"/>
      <c r="K45" s="64"/>
    </row>
    <row r="46" spans="2:11" s="14" customFormat="1" ht="12" customHeight="1">
      <c r="B46" s="233">
        <f>B45+2</f>
        <v>39969</v>
      </c>
      <c r="C46" s="234"/>
      <c r="D46" s="224"/>
      <c r="E46" s="224"/>
      <c r="F46" s="224"/>
      <c r="G46" s="224"/>
      <c r="H46" s="224"/>
      <c r="I46" s="224"/>
      <c r="J46" s="27"/>
      <c r="K46" s="28"/>
    </row>
    <row r="47" spans="2:11" s="14" customFormat="1" ht="12" customHeight="1">
      <c r="B47" s="248">
        <f>B45+7</f>
        <v>39974</v>
      </c>
      <c r="C47" s="249"/>
      <c r="D47" s="224"/>
      <c r="E47" s="224"/>
      <c r="F47" s="224"/>
      <c r="G47" s="224"/>
      <c r="H47" s="224"/>
      <c r="I47" s="224"/>
      <c r="J47" s="29"/>
      <c r="K47" s="30"/>
    </row>
    <row r="48" spans="2:11" s="14" customFormat="1" ht="12" customHeight="1">
      <c r="B48" s="233">
        <f>B47+2</f>
        <v>39976</v>
      </c>
      <c r="C48" s="234"/>
      <c r="D48" s="224"/>
      <c r="E48" s="224"/>
      <c r="F48" s="224"/>
      <c r="G48" s="224"/>
      <c r="H48" s="224"/>
      <c r="I48" s="224"/>
      <c r="J48" s="63"/>
      <c r="K48" s="64"/>
    </row>
    <row r="49" spans="2:11" s="14" customFormat="1" ht="12" customHeight="1">
      <c r="B49" s="248">
        <f>B47+7</f>
        <v>39981</v>
      </c>
      <c r="C49" s="249"/>
      <c r="D49" s="224"/>
      <c r="E49" s="224"/>
      <c r="F49" s="224"/>
      <c r="G49" s="224"/>
      <c r="H49" s="224"/>
      <c r="I49" s="224"/>
      <c r="J49" s="63"/>
      <c r="K49" s="64"/>
    </row>
    <row r="50" spans="2:11" s="14" customFormat="1" ht="12" customHeight="1">
      <c r="B50" s="233">
        <f>B49+2</f>
        <v>39983</v>
      </c>
      <c r="C50" s="234"/>
      <c r="D50" s="224"/>
      <c r="E50" s="224"/>
      <c r="F50" s="224"/>
      <c r="G50" s="224"/>
      <c r="H50" s="224"/>
      <c r="I50" s="224"/>
      <c r="J50" s="27"/>
      <c r="K50" s="28"/>
    </row>
    <row r="51" spans="2:11" s="14" customFormat="1" ht="12" customHeight="1">
      <c r="B51" s="248">
        <f>B49+7</f>
        <v>39988</v>
      </c>
      <c r="C51" s="249"/>
      <c r="D51" s="224"/>
      <c r="E51" s="224"/>
      <c r="F51" s="224"/>
      <c r="G51" s="224"/>
      <c r="H51" s="224"/>
      <c r="I51" s="224"/>
      <c r="J51" s="29"/>
      <c r="K51" s="30"/>
    </row>
    <row r="52" spans="2:11" s="14" customFormat="1" ht="12" customHeight="1">
      <c r="B52" s="233">
        <f>B51+2</f>
        <v>39990</v>
      </c>
      <c r="C52" s="234"/>
      <c r="D52" s="224"/>
      <c r="E52" s="224"/>
      <c r="F52" s="224"/>
      <c r="G52" s="224"/>
      <c r="H52" s="224"/>
      <c r="I52" s="224"/>
      <c r="J52" s="63"/>
      <c r="K52" s="64"/>
    </row>
    <row r="53" spans="2:11" s="14" customFormat="1" ht="12" customHeight="1">
      <c r="B53" s="248">
        <f>B51+7</f>
        <v>39995</v>
      </c>
      <c r="C53" s="249"/>
      <c r="D53" s="224"/>
      <c r="E53" s="224"/>
      <c r="F53" s="224"/>
      <c r="G53" s="224"/>
      <c r="H53" s="224"/>
      <c r="I53" s="224"/>
      <c r="J53" s="63"/>
      <c r="K53" s="64"/>
    </row>
    <row r="54" spans="2:11" s="14" customFormat="1" ht="12" customHeight="1">
      <c r="B54" s="233">
        <f>B53+2</f>
        <v>39997</v>
      </c>
      <c r="C54" s="234"/>
      <c r="D54" s="225" t="s">
        <v>256</v>
      </c>
      <c r="E54" s="225"/>
      <c r="F54" s="225"/>
      <c r="G54" s="225"/>
      <c r="H54" s="225"/>
      <c r="I54" s="225"/>
      <c r="J54" s="34"/>
      <c r="K54" s="35"/>
    </row>
    <row r="55" spans="2:11" s="14" customFormat="1" ht="12" customHeight="1">
      <c r="B55" s="235">
        <f>B53+7</f>
        <v>40002</v>
      </c>
      <c r="C55" s="236"/>
      <c r="D55" s="61" t="s">
        <v>255</v>
      </c>
      <c r="E55" s="61"/>
      <c r="F55" s="61"/>
      <c r="G55" s="61"/>
      <c r="H55" s="61"/>
      <c r="I55" s="61"/>
      <c r="J55" s="32"/>
      <c r="K55" s="33"/>
    </row>
    <row r="56" spans="2:11" s="14" customFormat="1" ht="12" customHeight="1" thickBot="1">
      <c r="B56" s="192"/>
      <c r="C56" s="193"/>
      <c r="D56" s="62"/>
      <c r="E56" s="62"/>
      <c r="F56" s="62"/>
      <c r="G56" s="62"/>
      <c r="H56" s="62"/>
      <c r="I56" s="62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87" t="s">
        <v>209</v>
      </c>
      <c r="C59" s="88"/>
      <c r="D59" s="88"/>
      <c r="E59" s="88"/>
      <c r="F59" s="88"/>
      <c r="G59" s="88"/>
      <c r="H59" s="88"/>
      <c r="I59" s="88"/>
      <c r="J59" s="88"/>
      <c r="K59" s="89"/>
    </row>
    <row r="60" spans="2:11" s="14" customFormat="1" ht="12.75">
      <c r="B60" s="239" t="s">
        <v>214</v>
      </c>
      <c r="C60" s="238"/>
      <c r="D60" s="237" t="s">
        <v>213</v>
      </c>
      <c r="E60" s="237"/>
      <c r="F60" s="237"/>
      <c r="G60" s="237"/>
      <c r="H60" s="237"/>
      <c r="I60" s="237"/>
      <c r="J60" s="238"/>
      <c r="K60" s="42" t="s">
        <v>212</v>
      </c>
    </row>
    <row r="61" spans="2:11" s="14" customFormat="1" ht="12.75">
      <c r="B61" s="245" t="s">
        <v>240</v>
      </c>
      <c r="C61" s="43" t="s">
        <v>210</v>
      </c>
      <c r="D61" s="270"/>
      <c r="E61" s="271"/>
      <c r="F61" s="271"/>
      <c r="G61" s="271"/>
      <c r="H61" s="271"/>
      <c r="I61" s="271"/>
      <c r="J61" s="272"/>
      <c r="K61" s="44"/>
    </row>
    <row r="62" spans="2:11" s="14" customFormat="1" ht="12.75">
      <c r="B62" s="246"/>
      <c r="C62" s="45" t="s">
        <v>231</v>
      </c>
      <c r="D62" s="240"/>
      <c r="E62" s="241"/>
      <c r="F62" s="241"/>
      <c r="G62" s="241"/>
      <c r="H62" s="241"/>
      <c r="I62" s="241"/>
      <c r="J62" s="242"/>
      <c r="K62" s="46"/>
    </row>
    <row r="63" spans="2:11" s="14" customFormat="1" ht="12.75">
      <c r="B63" s="246"/>
      <c r="C63" s="45" t="s">
        <v>244</v>
      </c>
      <c r="D63" s="240"/>
      <c r="E63" s="241"/>
      <c r="F63" s="241"/>
      <c r="G63" s="241"/>
      <c r="H63" s="241"/>
      <c r="I63" s="241"/>
      <c r="J63" s="242"/>
      <c r="K63" s="46"/>
    </row>
    <row r="64" spans="2:11" s="14" customFormat="1" ht="12.75">
      <c r="B64" s="246"/>
      <c r="C64" s="45"/>
      <c r="D64" s="240"/>
      <c r="E64" s="241"/>
      <c r="F64" s="241"/>
      <c r="G64" s="241"/>
      <c r="H64" s="241"/>
      <c r="I64" s="241"/>
      <c r="J64" s="242"/>
      <c r="K64" s="46"/>
    </row>
    <row r="65" spans="2:11" s="14" customFormat="1" ht="12.75">
      <c r="B65" s="247"/>
      <c r="C65" s="47"/>
      <c r="D65" s="262"/>
      <c r="E65" s="263"/>
      <c r="F65" s="263"/>
      <c r="G65" s="263"/>
      <c r="H65" s="263"/>
      <c r="I65" s="263"/>
      <c r="J65" s="264"/>
      <c r="K65" s="48"/>
    </row>
    <row r="66" spans="2:11" s="14" customFormat="1" ht="12.75">
      <c r="B66" s="253" t="s">
        <v>226</v>
      </c>
      <c r="C66" s="254"/>
      <c r="D66" s="265" t="s">
        <v>257</v>
      </c>
      <c r="E66" s="265"/>
      <c r="F66" s="265"/>
      <c r="G66" s="265"/>
      <c r="H66" s="265"/>
      <c r="I66" s="265"/>
      <c r="J66" s="265"/>
      <c r="K66" s="266"/>
    </row>
    <row r="67" spans="2:11" s="14" customFormat="1" ht="12.75">
      <c r="B67" s="253" t="s">
        <v>220</v>
      </c>
      <c r="C67" s="290"/>
      <c r="D67" s="273"/>
      <c r="E67" s="273"/>
      <c r="F67" s="273"/>
      <c r="G67" s="273"/>
      <c r="H67" s="273"/>
      <c r="I67" s="273"/>
      <c r="J67" s="273"/>
      <c r="K67" s="274"/>
    </row>
    <row r="68" spans="2:11" s="14" customFormat="1" ht="13.5" thickBot="1">
      <c r="B68" s="243" t="s">
        <v>221</v>
      </c>
      <c r="C68" s="244"/>
      <c r="D68" s="255" t="s">
        <v>258</v>
      </c>
      <c r="E68" s="255"/>
      <c r="F68" s="255"/>
      <c r="G68" s="255"/>
      <c r="H68" s="255"/>
      <c r="I68" s="255"/>
      <c r="J68" s="255"/>
      <c r="K68" s="256"/>
    </row>
    <row r="69" spans="2:8" s="14" customFormat="1" ht="4.5" customHeight="1" thickBot="1">
      <c r="B69" s="38"/>
      <c r="C69" s="38"/>
      <c r="D69" s="38"/>
      <c r="E69" s="38"/>
      <c r="F69" s="38"/>
      <c r="G69" s="38"/>
      <c r="H69" s="38"/>
    </row>
    <row r="70" spans="2:11" s="14" customFormat="1" ht="12" customHeight="1" thickBot="1">
      <c r="B70" s="87" t="s">
        <v>222</v>
      </c>
      <c r="C70" s="88"/>
      <c r="D70" s="88"/>
      <c r="E70" s="88"/>
      <c r="F70" s="88"/>
      <c r="G70" s="88"/>
      <c r="H70" s="88"/>
      <c r="I70" s="88"/>
      <c r="J70" s="88"/>
      <c r="K70" s="89"/>
    </row>
    <row r="71" spans="2:11" s="14" customFormat="1" ht="12" customHeight="1">
      <c r="B71" s="291" t="s">
        <v>223</v>
      </c>
      <c r="C71" s="292"/>
      <c r="D71" s="257"/>
      <c r="E71" s="258"/>
      <c r="F71" s="258"/>
      <c r="G71" s="258"/>
      <c r="H71" s="258"/>
      <c r="I71" s="258"/>
      <c r="J71" s="258"/>
      <c r="K71" s="259"/>
    </row>
    <row r="72" spans="2:11" s="14" customFormat="1" ht="12" customHeight="1">
      <c r="B72" s="277"/>
      <c r="C72" s="278"/>
      <c r="D72" s="230"/>
      <c r="E72" s="231"/>
      <c r="F72" s="231"/>
      <c r="G72" s="231"/>
      <c r="H72" s="231"/>
      <c r="I72" s="231"/>
      <c r="J72" s="231"/>
      <c r="K72" s="232"/>
    </row>
    <row r="73" spans="2:11" s="14" customFormat="1" ht="12" customHeight="1">
      <c r="B73" s="275" t="s">
        <v>223</v>
      </c>
      <c r="C73" s="276"/>
      <c r="D73" s="227"/>
      <c r="E73" s="228"/>
      <c r="F73" s="228"/>
      <c r="G73" s="228"/>
      <c r="H73" s="228"/>
      <c r="I73" s="228"/>
      <c r="J73" s="228"/>
      <c r="K73" s="229"/>
    </row>
    <row r="74" spans="2:11" s="14" customFormat="1" ht="12" customHeight="1">
      <c r="B74" s="277"/>
      <c r="C74" s="278"/>
      <c r="D74" s="230"/>
      <c r="E74" s="231"/>
      <c r="F74" s="231"/>
      <c r="G74" s="231"/>
      <c r="H74" s="231"/>
      <c r="I74" s="231"/>
      <c r="J74" s="231"/>
      <c r="K74" s="232"/>
    </row>
    <row r="75" spans="2:11" s="14" customFormat="1" ht="12" customHeight="1">
      <c r="B75" s="275" t="s">
        <v>223</v>
      </c>
      <c r="C75" s="276"/>
      <c r="D75" s="227"/>
      <c r="E75" s="228"/>
      <c r="F75" s="228"/>
      <c r="G75" s="228"/>
      <c r="H75" s="228"/>
      <c r="I75" s="228"/>
      <c r="J75" s="228"/>
      <c r="K75" s="229"/>
    </row>
    <row r="76" spans="2:11" s="14" customFormat="1" ht="12" customHeight="1">
      <c r="B76" s="277"/>
      <c r="C76" s="278"/>
      <c r="D76" s="230"/>
      <c r="E76" s="231"/>
      <c r="F76" s="231"/>
      <c r="G76" s="231"/>
      <c r="H76" s="231"/>
      <c r="I76" s="231"/>
      <c r="J76" s="231"/>
      <c r="K76" s="232"/>
    </row>
    <row r="77" spans="2:11" s="14" customFormat="1" ht="12" customHeight="1">
      <c r="B77" s="275" t="s">
        <v>224</v>
      </c>
      <c r="C77" s="276"/>
      <c r="D77" s="227"/>
      <c r="E77" s="228"/>
      <c r="F77" s="228"/>
      <c r="G77" s="228"/>
      <c r="H77" s="228"/>
      <c r="I77" s="228"/>
      <c r="J77" s="228"/>
      <c r="K77" s="229"/>
    </row>
    <row r="78" spans="2:11" s="14" customFormat="1" ht="12" customHeight="1">
      <c r="B78" s="277"/>
      <c r="C78" s="278"/>
      <c r="D78" s="230"/>
      <c r="E78" s="231"/>
      <c r="F78" s="231"/>
      <c r="G78" s="231"/>
      <c r="H78" s="231"/>
      <c r="I78" s="231"/>
      <c r="J78" s="231"/>
      <c r="K78" s="232"/>
    </row>
    <row r="79" spans="2:11" s="14" customFormat="1" ht="12" customHeight="1">
      <c r="B79" s="275" t="s">
        <v>224</v>
      </c>
      <c r="C79" s="276"/>
      <c r="D79" s="227"/>
      <c r="E79" s="228"/>
      <c r="F79" s="228"/>
      <c r="G79" s="228"/>
      <c r="H79" s="228"/>
      <c r="I79" s="228"/>
      <c r="J79" s="228"/>
      <c r="K79" s="229"/>
    </row>
    <row r="80" spans="2:11" s="14" customFormat="1" ht="12" customHeight="1">
      <c r="B80" s="277"/>
      <c r="C80" s="278"/>
      <c r="D80" s="230"/>
      <c r="E80" s="231"/>
      <c r="F80" s="231"/>
      <c r="G80" s="231"/>
      <c r="H80" s="231"/>
      <c r="I80" s="231"/>
      <c r="J80" s="231"/>
      <c r="K80" s="232"/>
    </row>
    <row r="81" spans="2:11" s="14" customFormat="1" ht="12" customHeight="1">
      <c r="B81" s="275" t="s">
        <v>224</v>
      </c>
      <c r="C81" s="276"/>
      <c r="D81" s="227"/>
      <c r="E81" s="228"/>
      <c r="F81" s="228"/>
      <c r="G81" s="228"/>
      <c r="H81" s="228"/>
      <c r="I81" s="228"/>
      <c r="J81" s="228"/>
      <c r="K81" s="229"/>
    </row>
    <row r="82" spans="2:11" s="14" customFormat="1" ht="12" customHeight="1">
      <c r="B82" s="277"/>
      <c r="C82" s="278"/>
      <c r="D82" s="230"/>
      <c r="E82" s="231"/>
      <c r="F82" s="231"/>
      <c r="G82" s="231"/>
      <c r="H82" s="231"/>
      <c r="I82" s="231"/>
      <c r="J82" s="231"/>
      <c r="K82" s="232"/>
    </row>
    <row r="83" spans="2:11" s="14" customFormat="1" ht="12" customHeight="1">
      <c r="B83" s="275" t="s">
        <v>224</v>
      </c>
      <c r="C83" s="276"/>
      <c r="D83" s="227"/>
      <c r="E83" s="228"/>
      <c r="F83" s="228"/>
      <c r="G83" s="228"/>
      <c r="H83" s="228"/>
      <c r="I83" s="228"/>
      <c r="J83" s="228"/>
      <c r="K83" s="229"/>
    </row>
    <row r="84" spans="2:11" s="14" customFormat="1" ht="12" customHeight="1">
      <c r="B84" s="277"/>
      <c r="C84" s="278"/>
      <c r="D84" s="230"/>
      <c r="E84" s="231"/>
      <c r="F84" s="231"/>
      <c r="G84" s="231"/>
      <c r="H84" s="231"/>
      <c r="I84" s="231"/>
      <c r="J84" s="231"/>
      <c r="K84" s="232"/>
    </row>
    <row r="85" spans="2:11" s="14" customFormat="1" ht="12" customHeight="1">
      <c r="B85" s="275" t="s">
        <v>224</v>
      </c>
      <c r="C85" s="276"/>
      <c r="D85" s="227"/>
      <c r="E85" s="228"/>
      <c r="F85" s="228"/>
      <c r="G85" s="228"/>
      <c r="H85" s="228"/>
      <c r="I85" s="228"/>
      <c r="J85" s="228"/>
      <c r="K85" s="229"/>
    </row>
    <row r="86" spans="2:11" s="14" customFormat="1" ht="12" customHeight="1" thickBot="1">
      <c r="B86" s="288"/>
      <c r="C86" s="289"/>
      <c r="D86" s="267"/>
      <c r="E86" s="268"/>
      <c r="F86" s="268"/>
      <c r="G86" s="268"/>
      <c r="H86" s="268"/>
      <c r="I86" s="268"/>
      <c r="J86" s="268"/>
      <c r="K86" s="269"/>
    </row>
    <row r="87" spans="2:11" s="14" customFormat="1" ht="4.5" customHeight="1" thickBot="1"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2:11" s="14" customFormat="1" ht="12" customHeight="1" thickBot="1">
      <c r="B88" s="87" t="s">
        <v>435</v>
      </c>
      <c r="C88" s="88"/>
      <c r="D88" s="88"/>
      <c r="E88" s="88"/>
      <c r="F88" s="88"/>
      <c r="G88" s="88"/>
      <c r="H88" s="88"/>
      <c r="I88" s="88"/>
      <c r="J88" s="88"/>
      <c r="K88" s="89"/>
    </row>
    <row r="89" spans="2:11" s="14" customFormat="1" ht="12" customHeight="1">
      <c r="B89" s="279"/>
      <c r="C89" s="280"/>
      <c r="D89" s="280"/>
      <c r="E89" s="280"/>
      <c r="F89" s="280"/>
      <c r="G89" s="280"/>
      <c r="H89" s="280"/>
      <c r="I89" s="280"/>
      <c r="J89" s="280"/>
      <c r="K89" s="281"/>
    </row>
    <row r="90" spans="2:11" s="14" customFormat="1" ht="12" customHeight="1">
      <c r="B90" s="282"/>
      <c r="C90" s="283"/>
      <c r="D90" s="283"/>
      <c r="E90" s="283"/>
      <c r="F90" s="283"/>
      <c r="G90" s="283"/>
      <c r="H90" s="283"/>
      <c r="I90" s="283"/>
      <c r="J90" s="283"/>
      <c r="K90" s="284"/>
    </row>
    <row r="91" spans="2:11" s="14" customFormat="1" ht="12" customHeight="1">
      <c r="B91" s="282"/>
      <c r="C91" s="283"/>
      <c r="D91" s="283"/>
      <c r="E91" s="283"/>
      <c r="F91" s="283"/>
      <c r="G91" s="283"/>
      <c r="H91" s="283"/>
      <c r="I91" s="283"/>
      <c r="J91" s="283"/>
      <c r="K91" s="284"/>
    </row>
    <row r="92" spans="2:11" s="14" customFormat="1" ht="12" customHeight="1" thickBot="1">
      <c r="B92" s="285"/>
      <c r="C92" s="286"/>
      <c r="D92" s="286"/>
      <c r="E92" s="286"/>
      <c r="F92" s="286"/>
      <c r="G92" s="286"/>
      <c r="H92" s="286"/>
      <c r="I92" s="286"/>
      <c r="J92" s="286"/>
      <c r="K92" s="287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34">
    <mergeCell ref="D54:I54"/>
    <mergeCell ref="D47:I47"/>
    <mergeCell ref="D48:I48"/>
    <mergeCell ref="D49:I49"/>
    <mergeCell ref="D50:I50"/>
    <mergeCell ref="D51:I51"/>
    <mergeCell ref="D52:I52"/>
    <mergeCell ref="D53:I53"/>
    <mergeCell ref="D39:I39"/>
    <mergeCell ref="D40:I40"/>
    <mergeCell ref="D41:I41"/>
    <mergeCell ref="D42:I42"/>
    <mergeCell ref="D43:I43"/>
    <mergeCell ref="D44:I44"/>
    <mergeCell ref="D45:I45"/>
    <mergeCell ref="D46:I46"/>
    <mergeCell ref="D37:I37"/>
    <mergeCell ref="D38:I38"/>
    <mergeCell ref="D31:I31"/>
    <mergeCell ref="D32:I32"/>
    <mergeCell ref="D33:I33"/>
    <mergeCell ref="D34:I34"/>
    <mergeCell ref="D25:I25"/>
    <mergeCell ref="D26:I26"/>
    <mergeCell ref="D35:I35"/>
    <mergeCell ref="D36:I36"/>
    <mergeCell ref="E2:K2"/>
    <mergeCell ref="D7:G7"/>
    <mergeCell ref="D6:I6"/>
    <mergeCell ref="J18:K18"/>
    <mergeCell ref="D9:K10"/>
    <mergeCell ref="D5:I5"/>
    <mergeCell ref="D15:K16"/>
    <mergeCell ref="D8:G8"/>
    <mergeCell ref="B68:C68"/>
    <mergeCell ref="B61:B65"/>
    <mergeCell ref="B4:C6"/>
    <mergeCell ref="B20:C20"/>
    <mergeCell ref="D11:K12"/>
    <mergeCell ref="B49:C49"/>
    <mergeCell ref="B18:C18"/>
    <mergeCell ref="D27:I27"/>
    <mergeCell ref="D19:I19"/>
    <mergeCell ref="J4:K6"/>
    <mergeCell ref="D73:K74"/>
    <mergeCell ref="D75:K76"/>
    <mergeCell ref="B54:C54"/>
    <mergeCell ref="B55:C55"/>
    <mergeCell ref="D18:I18"/>
    <mergeCell ref="D4:I4"/>
    <mergeCell ref="B39:C39"/>
    <mergeCell ref="B40:C40"/>
    <mergeCell ref="B42:C42"/>
    <mergeCell ref="D81:K82"/>
    <mergeCell ref="B56:C56"/>
    <mergeCell ref="D60:J60"/>
    <mergeCell ref="B60:C60"/>
    <mergeCell ref="D77:K78"/>
    <mergeCell ref="D64:J64"/>
    <mergeCell ref="B70:K70"/>
    <mergeCell ref="D62:J62"/>
    <mergeCell ref="D63:J63"/>
    <mergeCell ref="D13:K13"/>
    <mergeCell ref="B30:C30"/>
    <mergeCell ref="B15:C16"/>
    <mergeCell ref="D79:K80"/>
    <mergeCell ref="D21:I21"/>
    <mergeCell ref="D22:I22"/>
    <mergeCell ref="D20:I20"/>
    <mergeCell ref="D28:I28"/>
    <mergeCell ref="D29:I29"/>
    <mergeCell ref="D30:I30"/>
    <mergeCell ref="B23:C23"/>
    <mergeCell ref="B24:C24"/>
    <mergeCell ref="H14:K14"/>
    <mergeCell ref="D14:F14"/>
    <mergeCell ref="D23:I23"/>
    <mergeCell ref="D24:I24"/>
    <mergeCell ref="B31:C31"/>
    <mergeCell ref="B51:C51"/>
    <mergeCell ref="B13:C13"/>
    <mergeCell ref="B43:C43"/>
    <mergeCell ref="B44:C44"/>
    <mergeCell ref="B45:C45"/>
    <mergeCell ref="B46:C46"/>
    <mergeCell ref="B47:C47"/>
    <mergeCell ref="B48:C48"/>
    <mergeCell ref="B14:C14"/>
    <mergeCell ref="B41:C41"/>
    <mergeCell ref="B50:C50"/>
    <mergeCell ref="D83:K84"/>
    <mergeCell ref="B25:C25"/>
    <mergeCell ref="B26:C26"/>
    <mergeCell ref="B27:C27"/>
    <mergeCell ref="B28:C28"/>
    <mergeCell ref="B29:C29"/>
    <mergeCell ref="D68:K68"/>
    <mergeCell ref="D71:K72"/>
    <mergeCell ref="B32:C32"/>
    <mergeCell ref="B66:C66"/>
    <mergeCell ref="B8:C8"/>
    <mergeCell ref="B19:C19"/>
    <mergeCell ref="B21:C21"/>
    <mergeCell ref="B22:C22"/>
    <mergeCell ref="B9:C10"/>
    <mergeCell ref="B11:C12"/>
    <mergeCell ref="B37:C37"/>
    <mergeCell ref="B38:C38"/>
    <mergeCell ref="B52:C52"/>
    <mergeCell ref="B53:C53"/>
    <mergeCell ref="B100:K100"/>
    <mergeCell ref="B101:K101"/>
    <mergeCell ref="B59:K59"/>
    <mergeCell ref="D65:J65"/>
    <mergeCell ref="D66:K66"/>
    <mergeCell ref="D85:K86"/>
    <mergeCell ref="D61:J61"/>
    <mergeCell ref="D67:K67"/>
    <mergeCell ref="B33:C33"/>
    <mergeCell ref="B34:C34"/>
    <mergeCell ref="B35:C35"/>
    <mergeCell ref="B36:C36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disc4lm6lm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9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508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VLOOKUP($E$2,base4np6np,2,0)</f>
        <v>2549A 04</v>
      </c>
      <c r="C8" s="189"/>
      <c r="D8" s="203" t="str">
        <f>VLOOKUP($E$2,base4np6np,3,0)</f>
        <v>ADMINISTRAÇÃO I</v>
      </c>
      <c r="E8" s="204"/>
      <c r="F8" s="204"/>
      <c r="G8" s="205"/>
      <c r="H8" s="12">
        <f>VLOOKUP($E$2,base4np6np,5,0)</f>
        <v>214</v>
      </c>
      <c r="I8" s="12">
        <f>VLOOKUP($E$2,base4np6np,4,0)</f>
        <v>168</v>
      </c>
      <c r="J8" s="12" t="str">
        <f>VLOOKUP($E$2,base4np6np,6,0)</f>
        <v>4NP 6NP</v>
      </c>
      <c r="K8" s="13" t="str">
        <f>R8</f>
        <v>2009/1</v>
      </c>
      <c r="N8" s="22">
        <f>B19</f>
        <v>39876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VLOOKUP($E$2,base4np6np,7,0)</f>
        <v>Exploração das bases do pensamento administrativo por diferentes ângulos: epistemológico, disciplinar e teórico. A Escola da Administração Científica, Teoria Clássica da Administração, Teoria das Relações Humanas, Abordagem Neoclássica da Administração, Modelo Burocrático de Organização, o Ambiente das Empresas, Teoria de Sistemas e a Teoria da Contingência.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227" t="str">
        <f>VLOOKUP($E$2,base4np6np,8,0)</f>
        <v>Identificar a mudança das atitudes e comportamentos das organizações e das pessoas nas diversas etapas da Administração.</v>
      </c>
      <c r="E11" s="228"/>
      <c r="F11" s="228"/>
      <c r="G11" s="228"/>
      <c r="H11" s="228"/>
      <c r="I11" s="228"/>
      <c r="J11" s="228"/>
      <c r="K11" s="22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230"/>
      <c r="E12" s="231"/>
      <c r="F12" s="231"/>
      <c r="G12" s="231"/>
      <c r="H12" s="231"/>
      <c r="I12" s="231"/>
      <c r="J12" s="231"/>
      <c r="K12" s="232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250"/>
      <c r="E13" s="251"/>
      <c r="F13" s="251"/>
      <c r="G13" s="251"/>
      <c r="H13" s="251"/>
      <c r="I13" s="251"/>
      <c r="J13" s="251"/>
      <c r="K13" s="252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8" t="s">
        <v>206</v>
      </c>
      <c r="E18" s="88"/>
      <c r="F18" s="88"/>
      <c r="G18" s="88"/>
      <c r="H18" s="88"/>
      <c r="I18" s="88"/>
      <c r="J18" s="87" t="s">
        <v>216</v>
      </c>
      <c r="K18" s="89"/>
    </row>
    <row r="19" spans="2:11" s="14" customFormat="1" ht="12" customHeight="1">
      <c r="B19" s="260">
        <v>39876</v>
      </c>
      <c r="C19" s="261"/>
      <c r="D19" s="226"/>
      <c r="E19" s="226"/>
      <c r="F19" s="226"/>
      <c r="G19" s="226"/>
      <c r="H19" s="226"/>
      <c r="I19" s="226"/>
      <c r="J19" s="27"/>
      <c r="K19" s="28"/>
    </row>
    <row r="20" spans="2:11" s="14" customFormat="1" ht="12" customHeight="1">
      <c r="B20" s="233">
        <f>B19+2</f>
        <v>39878</v>
      </c>
      <c r="C20" s="234"/>
      <c r="D20" s="224"/>
      <c r="E20" s="224"/>
      <c r="F20" s="224"/>
      <c r="G20" s="224"/>
      <c r="H20" s="224"/>
      <c r="I20" s="224"/>
      <c r="J20" s="27"/>
      <c r="K20" s="28"/>
    </row>
    <row r="21" spans="2:11" s="14" customFormat="1" ht="12" customHeight="1">
      <c r="B21" s="248">
        <f>B19+7</f>
        <v>39883</v>
      </c>
      <c r="C21" s="249"/>
      <c r="D21" s="224"/>
      <c r="E21" s="224"/>
      <c r="F21" s="224"/>
      <c r="G21" s="224"/>
      <c r="H21" s="224"/>
      <c r="I21" s="224"/>
      <c r="J21" s="63"/>
      <c r="K21" s="64"/>
    </row>
    <row r="22" spans="2:11" s="14" customFormat="1" ht="12" customHeight="1">
      <c r="B22" s="233">
        <f>B21+2</f>
        <v>39885</v>
      </c>
      <c r="C22" s="234"/>
      <c r="D22" s="224"/>
      <c r="E22" s="224"/>
      <c r="F22" s="224"/>
      <c r="G22" s="224"/>
      <c r="H22" s="224"/>
      <c r="I22" s="224"/>
      <c r="J22" s="27"/>
      <c r="K22" s="28"/>
    </row>
    <row r="23" spans="2:11" s="14" customFormat="1" ht="12" customHeight="1">
      <c r="B23" s="248">
        <f>B21+7</f>
        <v>39890</v>
      </c>
      <c r="C23" s="249"/>
      <c r="D23" s="224"/>
      <c r="E23" s="224"/>
      <c r="F23" s="224"/>
      <c r="G23" s="224"/>
      <c r="H23" s="224"/>
      <c r="I23" s="224"/>
      <c r="J23" s="63"/>
      <c r="K23" s="64"/>
    </row>
    <row r="24" spans="2:11" s="14" customFormat="1" ht="12" customHeight="1">
      <c r="B24" s="233">
        <f>B23+2</f>
        <v>39892</v>
      </c>
      <c r="C24" s="234"/>
      <c r="D24" s="224"/>
      <c r="E24" s="224"/>
      <c r="F24" s="224"/>
      <c r="G24" s="224"/>
      <c r="H24" s="224"/>
      <c r="I24" s="224"/>
      <c r="J24" s="27"/>
      <c r="K24" s="28"/>
    </row>
    <row r="25" spans="2:11" s="14" customFormat="1" ht="12" customHeight="1">
      <c r="B25" s="248">
        <f>B23+7</f>
        <v>39897</v>
      </c>
      <c r="C25" s="249"/>
      <c r="D25" s="224"/>
      <c r="E25" s="224"/>
      <c r="F25" s="224"/>
      <c r="G25" s="224"/>
      <c r="H25" s="224"/>
      <c r="I25" s="224"/>
      <c r="J25" s="63"/>
      <c r="K25" s="64"/>
    </row>
    <row r="26" spans="2:11" s="14" customFormat="1" ht="12" customHeight="1">
      <c r="B26" s="233">
        <f>B25+2</f>
        <v>39899</v>
      </c>
      <c r="C26" s="234"/>
      <c r="D26" s="224"/>
      <c r="E26" s="224"/>
      <c r="F26" s="224"/>
      <c r="G26" s="224"/>
      <c r="H26" s="224"/>
      <c r="I26" s="224"/>
      <c r="J26" s="27"/>
      <c r="K26" s="28"/>
    </row>
    <row r="27" spans="2:13" s="14" customFormat="1" ht="12" customHeight="1">
      <c r="B27" s="248">
        <f>B25+7</f>
        <v>39904</v>
      </c>
      <c r="C27" s="249"/>
      <c r="D27" s="224"/>
      <c r="E27" s="224"/>
      <c r="F27" s="224"/>
      <c r="G27" s="224"/>
      <c r="H27" s="224"/>
      <c r="I27" s="224"/>
      <c r="J27" s="29"/>
      <c r="K27" s="30"/>
      <c r="M27" s="31"/>
    </row>
    <row r="28" spans="2:13" s="14" customFormat="1" ht="12" customHeight="1">
      <c r="B28" s="233">
        <f>B27+2</f>
        <v>39906</v>
      </c>
      <c r="C28" s="234"/>
      <c r="D28" s="224"/>
      <c r="E28" s="224"/>
      <c r="F28" s="224"/>
      <c r="G28" s="224"/>
      <c r="H28" s="224"/>
      <c r="I28" s="224"/>
      <c r="J28" s="63"/>
      <c r="K28" s="64"/>
      <c r="M28" s="31"/>
    </row>
    <row r="29" spans="2:13" s="14" customFormat="1" ht="12" customHeight="1">
      <c r="B29" s="248">
        <f>B27+7</f>
        <v>39911</v>
      </c>
      <c r="C29" s="249"/>
      <c r="D29" s="224"/>
      <c r="E29" s="224"/>
      <c r="F29" s="224"/>
      <c r="G29" s="224"/>
      <c r="H29" s="224"/>
      <c r="I29" s="224"/>
      <c r="J29" s="63"/>
      <c r="K29" s="64"/>
      <c r="M29" s="31"/>
    </row>
    <row r="30" spans="2:13" s="14" customFormat="1" ht="12" customHeight="1">
      <c r="B30" s="233">
        <f>B29+2</f>
        <v>39913</v>
      </c>
      <c r="C30" s="234"/>
      <c r="D30" s="225" t="s">
        <v>116</v>
      </c>
      <c r="E30" s="225"/>
      <c r="F30" s="225"/>
      <c r="G30" s="225"/>
      <c r="H30" s="225"/>
      <c r="I30" s="225"/>
      <c r="J30" s="34"/>
      <c r="K30" s="35"/>
      <c r="M30" s="31"/>
    </row>
    <row r="31" spans="2:13" s="14" customFormat="1" ht="12" customHeight="1">
      <c r="B31" s="248">
        <f>B29+7</f>
        <v>39918</v>
      </c>
      <c r="C31" s="249"/>
      <c r="D31" s="224"/>
      <c r="E31" s="224"/>
      <c r="F31" s="224"/>
      <c r="G31" s="224"/>
      <c r="H31" s="224"/>
      <c r="I31" s="224"/>
      <c r="J31" s="29"/>
      <c r="K31" s="30"/>
      <c r="M31" s="31"/>
    </row>
    <row r="32" spans="2:13" s="14" customFormat="1" ht="12" customHeight="1">
      <c r="B32" s="233">
        <f>B31+2</f>
        <v>39920</v>
      </c>
      <c r="C32" s="234"/>
      <c r="D32" s="224"/>
      <c r="E32" s="224"/>
      <c r="F32" s="224"/>
      <c r="G32" s="224"/>
      <c r="H32" s="224"/>
      <c r="I32" s="224"/>
      <c r="J32" s="63"/>
      <c r="K32" s="64"/>
      <c r="M32" s="31"/>
    </row>
    <row r="33" spans="2:13" s="14" customFormat="1" ht="12" customHeight="1">
      <c r="B33" s="248">
        <f>B31+7</f>
        <v>39925</v>
      </c>
      <c r="C33" s="249"/>
      <c r="D33" s="224"/>
      <c r="E33" s="224"/>
      <c r="F33" s="224"/>
      <c r="G33" s="224"/>
      <c r="H33" s="224"/>
      <c r="I33" s="224"/>
      <c r="J33" s="63"/>
      <c r="K33" s="64"/>
      <c r="M33" s="31"/>
    </row>
    <row r="34" spans="2:13" s="14" customFormat="1" ht="12" customHeight="1">
      <c r="B34" s="233">
        <f>B33+2</f>
        <v>39927</v>
      </c>
      <c r="C34" s="234"/>
      <c r="D34" s="224"/>
      <c r="E34" s="224"/>
      <c r="F34" s="224"/>
      <c r="G34" s="224"/>
      <c r="H34" s="224"/>
      <c r="I34" s="224"/>
      <c r="J34" s="27"/>
      <c r="K34" s="28"/>
      <c r="M34" s="31"/>
    </row>
    <row r="35" spans="2:11" s="14" customFormat="1" ht="12" customHeight="1">
      <c r="B35" s="248">
        <f>B33+7</f>
        <v>39932</v>
      </c>
      <c r="C35" s="249"/>
      <c r="D35" s="224"/>
      <c r="E35" s="224"/>
      <c r="F35" s="224"/>
      <c r="G35" s="224"/>
      <c r="H35" s="224"/>
      <c r="I35" s="224"/>
      <c r="J35" s="29"/>
      <c r="K35" s="30"/>
    </row>
    <row r="36" spans="2:11" s="14" customFormat="1" ht="12" customHeight="1">
      <c r="B36" s="233">
        <f>B35+2</f>
        <v>39934</v>
      </c>
      <c r="C36" s="234"/>
      <c r="D36" s="225" t="s">
        <v>118</v>
      </c>
      <c r="E36" s="225"/>
      <c r="F36" s="225"/>
      <c r="G36" s="225"/>
      <c r="H36" s="225"/>
      <c r="I36" s="225"/>
      <c r="J36" s="65"/>
      <c r="K36" s="66"/>
    </row>
    <row r="37" spans="2:11" s="14" customFormat="1" ht="12" customHeight="1">
      <c r="B37" s="248">
        <f>B35+7</f>
        <v>39939</v>
      </c>
      <c r="C37" s="249"/>
      <c r="D37" s="224"/>
      <c r="E37" s="224"/>
      <c r="F37" s="224"/>
      <c r="G37" s="224"/>
      <c r="H37" s="224"/>
      <c r="I37" s="224"/>
      <c r="J37" s="63"/>
      <c r="K37" s="64"/>
    </row>
    <row r="38" spans="2:11" s="14" customFormat="1" ht="12" customHeight="1">
      <c r="B38" s="233">
        <f>B37+2</f>
        <v>39941</v>
      </c>
      <c r="C38" s="234"/>
      <c r="D38" s="224"/>
      <c r="E38" s="224"/>
      <c r="F38" s="224"/>
      <c r="G38" s="224"/>
      <c r="H38" s="224"/>
      <c r="I38" s="224"/>
      <c r="J38" s="27"/>
      <c r="K38" s="28"/>
    </row>
    <row r="39" spans="2:11" s="14" customFormat="1" ht="12" customHeight="1">
      <c r="B39" s="248">
        <f>B37+7</f>
        <v>39946</v>
      </c>
      <c r="C39" s="249"/>
      <c r="D39" s="224"/>
      <c r="E39" s="224"/>
      <c r="F39" s="224"/>
      <c r="G39" s="224"/>
      <c r="H39" s="224"/>
      <c r="I39" s="224"/>
      <c r="J39" s="29"/>
      <c r="K39" s="30"/>
    </row>
    <row r="40" spans="2:11" s="14" customFormat="1" ht="12" customHeight="1">
      <c r="B40" s="233">
        <f>B39+2</f>
        <v>39948</v>
      </c>
      <c r="C40" s="234"/>
      <c r="D40" s="224"/>
      <c r="E40" s="224"/>
      <c r="F40" s="224"/>
      <c r="G40" s="224"/>
      <c r="H40" s="224"/>
      <c r="I40" s="224"/>
      <c r="J40" s="63"/>
      <c r="K40" s="64"/>
    </row>
    <row r="41" spans="2:11" s="14" customFormat="1" ht="12" customHeight="1">
      <c r="B41" s="248">
        <f>B39+7</f>
        <v>39953</v>
      </c>
      <c r="C41" s="249"/>
      <c r="D41" s="224"/>
      <c r="E41" s="224"/>
      <c r="F41" s="224"/>
      <c r="G41" s="224"/>
      <c r="H41" s="224"/>
      <c r="I41" s="224"/>
      <c r="J41" s="63"/>
      <c r="K41" s="64"/>
    </row>
    <row r="42" spans="2:11" s="14" customFormat="1" ht="12" customHeight="1">
      <c r="B42" s="233">
        <f>B41+2</f>
        <v>39955</v>
      </c>
      <c r="C42" s="234"/>
      <c r="D42" s="224"/>
      <c r="E42" s="224"/>
      <c r="F42" s="224"/>
      <c r="G42" s="224"/>
      <c r="H42" s="224"/>
      <c r="I42" s="224"/>
      <c r="J42" s="27"/>
      <c r="K42" s="28"/>
    </row>
    <row r="43" spans="2:11" s="14" customFormat="1" ht="12" customHeight="1">
      <c r="B43" s="248">
        <f>B41+7</f>
        <v>39960</v>
      </c>
      <c r="C43" s="249"/>
      <c r="D43" s="224"/>
      <c r="E43" s="224"/>
      <c r="F43" s="224"/>
      <c r="G43" s="224"/>
      <c r="H43" s="224"/>
      <c r="I43" s="224"/>
      <c r="J43" s="29"/>
      <c r="K43" s="30"/>
    </row>
    <row r="44" spans="2:11" s="14" customFormat="1" ht="12" customHeight="1">
      <c r="B44" s="233">
        <f>B43+2</f>
        <v>39962</v>
      </c>
      <c r="C44" s="234"/>
      <c r="D44" s="224"/>
      <c r="E44" s="224"/>
      <c r="F44" s="224"/>
      <c r="G44" s="224"/>
      <c r="H44" s="224"/>
      <c r="I44" s="224"/>
      <c r="J44" s="63"/>
      <c r="K44" s="64"/>
    </row>
    <row r="45" spans="2:11" s="14" customFormat="1" ht="12" customHeight="1">
      <c r="B45" s="248">
        <f>B43+7</f>
        <v>39967</v>
      </c>
      <c r="C45" s="249"/>
      <c r="D45" s="224"/>
      <c r="E45" s="224"/>
      <c r="F45" s="224"/>
      <c r="G45" s="224"/>
      <c r="H45" s="224"/>
      <c r="I45" s="224"/>
      <c r="J45" s="63"/>
      <c r="K45" s="64"/>
    </row>
    <row r="46" spans="2:11" s="14" customFormat="1" ht="12" customHeight="1">
      <c r="B46" s="233">
        <f>B45+2</f>
        <v>39969</v>
      </c>
      <c r="C46" s="234"/>
      <c r="D46" s="224"/>
      <c r="E46" s="224"/>
      <c r="F46" s="224"/>
      <c r="G46" s="224"/>
      <c r="H46" s="224"/>
      <c r="I46" s="224"/>
      <c r="J46" s="27"/>
      <c r="K46" s="28"/>
    </row>
    <row r="47" spans="2:11" s="14" customFormat="1" ht="12" customHeight="1">
      <c r="B47" s="248">
        <f>B45+7</f>
        <v>39974</v>
      </c>
      <c r="C47" s="249"/>
      <c r="D47" s="224"/>
      <c r="E47" s="224"/>
      <c r="F47" s="224"/>
      <c r="G47" s="224"/>
      <c r="H47" s="224"/>
      <c r="I47" s="224"/>
      <c r="J47" s="29"/>
      <c r="K47" s="30"/>
    </row>
    <row r="48" spans="2:11" s="14" customFormat="1" ht="12" customHeight="1">
      <c r="B48" s="233">
        <f>B47+2</f>
        <v>39976</v>
      </c>
      <c r="C48" s="234"/>
      <c r="D48" s="224"/>
      <c r="E48" s="224"/>
      <c r="F48" s="224"/>
      <c r="G48" s="224"/>
      <c r="H48" s="224"/>
      <c r="I48" s="224"/>
      <c r="J48" s="63"/>
      <c r="K48" s="64"/>
    </row>
    <row r="49" spans="2:11" s="14" customFormat="1" ht="12" customHeight="1">
      <c r="B49" s="248">
        <f>B47+7</f>
        <v>39981</v>
      </c>
      <c r="C49" s="249"/>
      <c r="D49" s="224"/>
      <c r="E49" s="224"/>
      <c r="F49" s="224"/>
      <c r="G49" s="224"/>
      <c r="H49" s="224"/>
      <c r="I49" s="224"/>
      <c r="J49" s="63"/>
      <c r="K49" s="64"/>
    </row>
    <row r="50" spans="2:11" s="14" customFormat="1" ht="12" customHeight="1">
      <c r="B50" s="233">
        <f>B49+2</f>
        <v>39983</v>
      </c>
      <c r="C50" s="234"/>
      <c r="D50" s="224"/>
      <c r="E50" s="224"/>
      <c r="F50" s="224"/>
      <c r="G50" s="224"/>
      <c r="H50" s="224"/>
      <c r="I50" s="224"/>
      <c r="J50" s="27"/>
      <c r="K50" s="28"/>
    </row>
    <row r="51" spans="2:11" s="14" customFormat="1" ht="12" customHeight="1">
      <c r="B51" s="248">
        <f>B49+7</f>
        <v>39988</v>
      </c>
      <c r="C51" s="249"/>
      <c r="D51" s="224"/>
      <c r="E51" s="224"/>
      <c r="F51" s="224"/>
      <c r="G51" s="224"/>
      <c r="H51" s="224"/>
      <c r="I51" s="224"/>
      <c r="J51" s="29"/>
      <c r="K51" s="30"/>
    </row>
    <row r="52" spans="2:11" s="14" customFormat="1" ht="12" customHeight="1">
      <c r="B52" s="233">
        <f>B51+2</f>
        <v>39990</v>
      </c>
      <c r="C52" s="234"/>
      <c r="D52" s="224"/>
      <c r="E52" s="224"/>
      <c r="F52" s="224"/>
      <c r="G52" s="224"/>
      <c r="H52" s="224"/>
      <c r="I52" s="224"/>
      <c r="J52" s="63"/>
      <c r="K52" s="64"/>
    </row>
    <row r="53" spans="2:11" s="14" customFormat="1" ht="12" customHeight="1">
      <c r="B53" s="248">
        <f>B51+7</f>
        <v>39995</v>
      </c>
      <c r="C53" s="249"/>
      <c r="D53" s="224"/>
      <c r="E53" s="224"/>
      <c r="F53" s="224"/>
      <c r="G53" s="224"/>
      <c r="H53" s="224"/>
      <c r="I53" s="224"/>
      <c r="J53" s="63"/>
      <c r="K53" s="64"/>
    </row>
    <row r="54" spans="2:11" s="14" customFormat="1" ht="12" customHeight="1">
      <c r="B54" s="233">
        <f>B53+2</f>
        <v>39997</v>
      </c>
      <c r="C54" s="234"/>
      <c r="D54" s="225" t="s">
        <v>256</v>
      </c>
      <c r="E54" s="225"/>
      <c r="F54" s="225"/>
      <c r="G54" s="225"/>
      <c r="H54" s="225"/>
      <c r="I54" s="225"/>
      <c r="J54" s="34"/>
      <c r="K54" s="35"/>
    </row>
    <row r="55" spans="2:11" s="14" customFormat="1" ht="12" customHeight="1">
      <c r="B55" s="235">
        <f>B53+7</f>
        <v>40002</v>
      </c>
      <c r="C55" s="236"/>
      <c r="D55" s="61" t="s">
        <v>255</v>
      </c>
      <c r="E55" s="61"/>
      <c r="F55" s="61"/>
      <c r="G55" s="61"/>
      <c r="H55" s="61"/>
      <c r="I55" s="61"/>
      <c r="J55" s="32"/>
      <c r="K55" s="33"/>
    </row>
    <row r="56" spans="2:11" s="14" customFormat="1" ht="12" customHeight="1" thickBot="1">
      <c r="B56" s="192"/>
      <c r="C56" s="193"/>
      <c r="D56" s="62"/>
      <c r="E56" s="62"/>
      <c r="F56" s="62"/>
      <c r="G56" s="62"/>
      <c r="H56" s="62"/>
      <c r="I56" s="62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87" t="s">
        <v>209</v>
      </c>
      <c r="C59" s="88"/>
      <c r="D59" s="88"/>
      <c r="E59" s="88"/>
      <c r="F59" s="88"/>
      <c r="G59" s="88"/>
      <c r="H59" s="88"/>
      <c r="I59" s="88"/>
      <c r="J59" s="88"/>
      <c r="K59" s="89"/>
    </row>
    <row r="60" spans="2:11" s="14" customFormat="1" ht="12.75">
      <c r="B60" s="239" t="s">
        <v>214</v>
      </c>
      <c r="C60" s="238"/>
      <c r="D60" s="237" t="s">
        <v>213</v>
      </c>
      <c r="E60" s="237"/>
      <c r="F60" s="237"/>
      <c r="G60" s="237"/>
      <c r="H60" s="237"/>
      <c r="I60" s="237"/>
      <c r="J60" s="238"/>
      <c r="K60" s="42" t="s">
        <v>212</v>
      </c>
    </row>
    <row r="61" spans="2:11" s="14" customFormat="1" ht="12.75">
      <c r="B61" s="245" t="s">
        <v>240</v>
      </c>
      <c r="C61" s="43" t="s">
        <v>210</v>
      </c>
      <c r="D61" s="270"/>
      <c r="E61" s="271"/>
      <c r="F61" s="271"/>
      <c r="G61" s="271"/>
      <c r="H61" s="271"/>
      <c r="I61" s="271"/>
      <c r="J61" s="272"/>
      <c r="K61" s="44"/>
    </row>
    <row r="62" spans="2:11" s="14" customFormat="1" ht="12.75">
      <c r="B62" s="246"/>
      <c r="C62" s="45" t="s">
        <v>231</v>
      </c>
      <c r="D62" s="240"/>
      <c r="E62" s="241"/>
      <c r="F62" s="241"/>
      <c r="G62" s="241"/>
      <c r="H62" s="241"/>
      <c r="I62" s="241"/>
      <c r="J62" s="242"/>
      <c r="K62" s="46"/>
    </row>
    <row r="63" spans="2:11" s="14" customFormat="1" ht="12.75">
      <c r="B63" s="246"/>
      <c r="C63" s="45" t="s">
        <v>244</v>
      </c>
      <c r="D63" s="240"/>
      <c r="E63" s="241"/>
      <c r="F63" s="241"/>
      <c r="G63" s="241"/>
      <c r="H63" s="241"/>
      <c r="I63" s="241"/>
      <c r="J63" s="242"/>
      <c r="K63" s="46"/>
    </row>
    <row r="64" spans="2:11" s="14" customFormat="1" ht="12.75">
      <c r="B64" s="246"/>
      <c r="C64" s="45"/>
      <c r="D64" s="240"/>
      <c r="E64" s="241"/>
      <c r="F64" s="241"/>
      <c r="G64" s="241"/>
      <c r="H64" s="241"/>
      <c r="I64" s="241"/>
      <c r="J64" s="242"/>
      <c r="K64" s="46"/>
    </row>
    <row r="65" spans="2:11" s="14" customFormat="1" ht="12.75">
      <c r="B65" s="247"/>
      <c r="C65" s="47"/>
      <c r="D65" s="262"/>
      <c r="E65" s="263"/>
      <c r="F65" s="263"/>
      <c r="G65" s="263"/>
      <c r="H65" s="263"/>
      <c r="I65" s="263"/>
      <c r="J65" s="264"/>
      <c r="K65" s="48"/>
    </row>
    <row r="66" spans="2:11" s="14" customFormat="1" ht="12.75">
      <c r="B66" s="253" t="s">
        <v>226</v>
      </c>
      <c r="C66" s="254"/>
      <c r="D66" s="265" t="s">
        <v>257</v>
      </c>
      <c r="E66" s="265"/>
      <c r="F66" s="265"/>
      <c r="G66" s="265"/>
      <c r="H66" s="265"/>
      <c r="I66" s="265"/>
      <c r="J66" s="265"/>
      <c r="K66" s="266"/>
    </row>
    <row r="67" spans="2:11" s="14" customFormat="1" ht="12.75">
      <c r="B67" s="253" t="s">
        <v>220</v>
      </c>
      <c r="C67" s="290"/>
      <c r="D67" s="273"/>
      <c r="E67" s="273"/>
      <c r="F67" s="273"/>
      <c r="G67" s="273"/>
      <c r="H67" s="273"/>
      <c r="I67" s="273"/>
      <c r="J67" s="273"/>
      <c r="K67" s="274"/>
    </row>
    <row r="68" spans="2:11" s="14" customFormat="1" ht="13.5" thickBot="1">
      <c r="B68" s="243" t="s">
        <v>221</v>
      </c>
      <c r="C68" s="244"/>
      <c r="D68" s="255" t="s">
        <v>258</v>
      </c>
      <c r="E68" s="255"/>
      <c r="F68" s="255"/>
      <c r="G68" s="255"/>
      <c r="H68" s="255"/>
      <c r="I68" s="255"/>
      <c r="J68" s="255"/>
      <c r="K68" s="256"/>
    </row>
    <row r="69" spans="2:8" s="14" customFormat="1" ht="4.5" customHeight="1" thickBot="1">
      <c r="B69" s="38"/>
      <c r="C69" s="38"/>
      <c r="D69" s="38"/>
      <c r="E69" s="38"/>
      <c r="F69" s="38"/>
      <c r="G69" s="38"/>
      <c r="H69" s="38"/>
    </row>
    <row r="70" spans="2:11" s="14" customFormat="1" ht="12" customHeight="1" thickBot="1">
      <c r="B70" s="87" t="s">
        <v>222</v>
      </c>
      <c r="C70" s="88"/>
      <c r="D70" s="88"/>
      <c r="E70" s="88"/>
      <c r="F70" s="88"/>
      <c r="G70" s="88"/>
      <c r="H70" s="88"/>
      <c r="I70" s="88"/>
      <c r="J70" s="88"/>
      <c r="K70" s="89"/>
    </row>
    <row r="71" spans="2:11" s="14" customFormat="1" ht="12" customHeight="1">
      <c r="B71" s="291" t="s">
        <v>223</v>
      </c>
      <c r="C71" s="292"/>
      <c r="D71" s="257"/>
      <c r="E71" s="258"/>
      <c r="F71" s="258"/>
      <c r="G71" s="258"/>
      <c r="H71" s="258"/>
      <c r="I71" s="258"/>
      <c r="J71" s="258"/>
      <c r="K71" s="259"/>
    </row>
    <row r="72" spans="2:11" s="14" customFormat="1" ht="12" customHeight="1">
      <c r="B72" s="277"/>
      <c r="C72" s="278"/>
      <c r="D72" s="230"/>
      <c r="E72" s="231"/>
      <c r="F72" s="231"/>
      <c r="G72" s="231"/>
      <c r="H72" s="231"/>
      <c r="I72" s="231"/>
      <c r="J72" s="231"/>
      <c r="K72" s="232"/>
    </row>
    <row r="73" spans="2:11" s="14" customFormat="1" ht="12" customHeight="1">
      <c r="B73" s="275" t="s">
        <v>223</v>
      </c>
      <c r="C73" s="276"/>
      <c r="D73" s="227"/>
      <c r="E73" s="228"/>
      <c r="F73" s="228"/>
      <c r="G73" s="228"/>
      <c r="H73" s="228"/>
      <c r="I73" s="228"/>
      <c r="J73" s="228"/>
      <c r="K73" s="229"/>
    </row>
    <row r="74" spans="2:11" s="14" customFormat="1" ht="12" customHeight="1">
      <c r="B74" s="277"/>
      <c r="C74" s="278"/>
      <c r="D74" s="230"/>
      <c r="E74" s="231"/>
      <c r="F74" s="231"/>
      <c r="G74" s="231"/>
      <c r="H74" s="231"/>
      <c r="I74" s="231"/>
      <c r="J74" s="231"/>
      <c r="K74" s="232"/>
    </row>
    <row r="75" spans="2:11" s="14" customFormat="1" ht="12" customHeight="1">
      <c r="B75" s="275" t="s">
        <v>223</v>
      </c>
      <c r="C75" s="276"/>
      <c r="D75" s="227"/>
      <c r="E75" s="228"/>
      <c r="F75" s="228"/>
      <c r="G75" s="228"/>
      <c r="H75" s="228"/>
      <c r="I75" s="228"/>
      <c r="J75" s="228"/>
      <c r="K75" s="229"/>
    </row>
    <row r="76" spans="2:11" s="14" customFormat="1" ht="12" customHeight="1">
      <c r="B76" s="277"/>
      <c r="C76" s="278"/>
      <c r="D76" s="230"/>
      <c r="E76" s="231"/>
      <c r="F76" s="231"/>
      <c r="G76" s="231"/>
      <c r="H76" s="231"/>
      <c r="I76" s="231"/>
      <c r="J76" s="231"/>
      <c r="K76" s="232"/>
    </row>
    <row r="77" spans="2:11" s="14" customFormat="1" ht="12" customHeight="1">
      <c r="B77" s="275" t="s">
        <v>224</v>
      </c>
      <c r="C77" s="276"/>
      <c r="D77" s="227"/>
      <c r="E77" s="228"/>
      <c r="F77" s="228"/>
      <c r="G77" s="228"/>
      <c r="H77" s="228"/>
      <c r="I77" s="228"/>
      <c r="J77" s="228"/>
      <c r="K77" s="229"/>
    </row>
    <row r="78" spans="2:11" s="14" customFormat="1" ht="12" customHeight="1">
      <c r="B78" s="277"/>
      <c r="C78" s="278"/>
      <c r="D78" s="230"/>
      <c r="E78" s="231"/>
      <c r="F78" s="231"/>
      <c r="G78" s="231"/>
      <c r="H78" s="231"/>
      <c r="I78" s="231"/>
      <c r="J78" s="231"/>
      <c r="K78" s="232"/>
    </row>
    <row r="79" spans="2:11" s="14" customFormat="1" ht="12" customHeight="1">
      <c r="B79" s="275" t="s">
        <v>224</v>
      </c>
      <c r="C79" s="276"/>
      <c r="D79" s="227"/>
      <c r="E79" s="228"/>
      <c r="F79" s="228"/>
      <c r="G79" s="228"/>
      <c r="H79" s="228"/>
      <c r="I79" s="228"/>
      <c r="J79" s="228"/>
      <c r="K79" s="229"/>
    </row>
    <row r="80" spans="2:11" s="14" customFormat="1" ht="12" customHeight="1">
      <c r="B80" s="277"/>
      <c r="C80" s="278"/>
      <c r="D80" s="230"/>
      <c r="E80" s="231"/>
      <c r="F80" s="231"/>
      <c r="G80" s="231"/>
      <c r="H80" s="231"/>
      <c r="I80" s="231"/>
      <c r="J80" s="231"/>
      <c r="K80" s="232"/>
    </row>
    <row r="81" spans="2:11" s="14" customFormat="1" ht="12" customHeight="1">
      <c r="B81" s="275" t="s">
        <v>224</v>
      </c>
      <c r="C81" s="276"/>
      <c r="D81" s="227"/>
      <c r="E81" s="228"/>
      <c r="F81" s="228"/>
      <c r="G81" s="228"/>
      <c r="H81" s="228"/>
      <c r="I81" s="228"/>
      <c r="J81" s="228"/>
      <c r="K81" s="229"/>
    </row>
    <row r="82" spans="2:11" s="14" customFormat="1" ht="12" customHeight="1">
      <c r="B82" s="277"/>
      <c r="C82" s="278"/>
      <c r="D82" s="230"/>
      <c r="E82" s="231"/>
      <c r="F82" s="231"/>
      <c r="G82" s="231"/>
      <c r="H82" s="231"/>
      <c r="I82" s="231"/>
      <c r="J82" s="231"/>
      <c r="K82" s="232"/>
    </row>
    <row r="83" spans="2:11" s="14" customFormat="1" ht="12" customHeight="1">
      <c r="B83" s="275" t="s">
        <v>224</v>
      </c>
      <c r="C83" s="276"/>
      <c r="D83" s="227"/>
      <c r="E83" s="228"/>
      <c r="F83" s="228"/>
      <c r="G83" s="228"/>
      <c r="H83" s="228"/>
      <c r="I83" s="228"/>
      <c r="J83" s="228"/>
      <c r="K83" s="229"/>
    </row>
    <row r="84" spans="2:11" s="14" customFormat="1" ht="12" customHeight="1">
      <c r="B84" s="277"/>
      <c r="C84" s="278"/>
      <c r="D84" s="230"/>
      <c r="E84" s="231"/>
      <c r="F84" s="231"/>
      <c r="G84" s="231"/>
      <c r="H84" s="231"/>
      <c r="I84" s="231"/>
      <c r="J84" s="231"/>
      <c r="K84" s="232"/>
    </row>
    <row r="85" spans="2:11" s="14" customFormat="1" ht="12" customHeight="1">
      <c r="B85" s="275" t="s">
        <v>224</v>
      </c>
      <c r="C85" s="276"/>
      <c r="D85" s="227"/>
      <c r="E85" s="228"/>
      <c r="F85" s="228"/>
      <c r="G85" s="228"/>
      <c r="H85" s="228"/>
      <c r="I85" s="228"/>
      <c r="J85" s="228"/>
      <c r="K85" s="229"/>
    </row>
    <row r="86" spans="2:11" s="14" customFormat="1" ht="12" customHeight="1" thickBot="1">
      <c r="B86" s="288"/>
      <c r="C86" s="289"/>
      <c r="D86" s="267"/>
      <c r="E86" s="268"/>
      <c r="F86" s="268"/>
      <c r="G86" s="268"/>
      <c r="H86" s="268"/>
      <c r="I86" s="268"/>
      <c r="J86" s="268"/>
      <c r="K86" s="269"/>
    </row>
    <row r="87" spans="2:11" s="14" customFormat="1" ht="4.5" customHeight="1" thickBot="1"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2:11" s="14" customFormat="1" ht="12" customHeight="1" thickBot="1">
      <c r="B88" s="87" t="s">
        <v>435</v>
      </c>
      <c r="C88" s="88"/>
      <c r="D88" s="88"/>
      <c r="E88" s="88"/>
      <c r="F88" s="88"/>
      <c r="G88" s="88"/>
      <c r="H88" s="88"/>
      <c r="I88" s="88"/>
      <c r="J88" s="88"/>
      <c r="K88" s="89"/>
    </row>
    <row r="89" spans="2:11" s="14" customFormat="1" ht="12" customHeight="1">
      <c r="B89" s="279"/>
      <c r="C89" s="280"/>
      <c r="D89" s="280"/>
      <c r="E89" s="280"/>
      <c r="F89" s="280"/>
      <c r="G89" s="280"/>
      <c r="H89" s="280"/>
      <c r="I89" s="280"/>
      <c r="J89" s="280"/>
      <c r="K89" s="281"/>
    </row>
    <row r="90" spans="2:11" s="14" customFormat="1" ht="12" customHeight="1">
      <c r="B90" s="282"/>
      <c r="C90" s="283"/>
      <c r="D90" s="283"/>
      <c r="E90" s="283"/>
      <c r="F90" s="283"/>
      <c r="G90" s="283"/>
      <c r="H90" s="283"/>
      <c r="I90" s="283"/>
      <c r="J90" s="283"/>
      <c r="K90" s="284"/>
    </row>
    <row r="91" spans="2:11" s="14" customFormat="1" ht="12" customHeight="1">
      <c r="B91" s="282"/>
      <c r="C91" s="283"/>
      <c r="D91" s="283"/>
      <c r="E91" s="283"/>
      <c r="F91" s="283"/>
      <c r="G91" s="283"/>
      <c r="H91" s="283"/>
      <c r="I91" s="283"/>
      <c r="J91" s="283"/>
      <c r="K91" s="284"/>
    </row>
    <row r="92" spans="2:11" s="14" customFormat="1" ht="12" customHeight="1" thickBot="1">
      <c r="B92" s="285"/>
      <c r="C92" s="286"/>
      <c r="D92" s="286"/>
      <c r="E92" s="286"/>
      <c r="F92" s="286"/>
      <c r="G92" s="286"/>
      <c r="H92" s="286"/>
      <c r="I92" s="286"/>
      <c r="J92" s="286"/>
      <c r="K92" s="287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34">
    <mergeCell ref="B67:C67"/>
    <mergeCell ref="B79:C80"/>
    <mergeCell ref="B81:C82"/>
    <mergeCell ref="B83:C84"/>
    <mergeCell ref="B71:C72"/>
    <mergeCell ref="B73:C74"/>
    <mergeCell ref="B94:K94"/>
    <mergeCell ref="B88:K88"/>
    <mergeCell ref="B89:K92"/>
    <mergeCell ref="B85:C86"/>
    <mergeCell ref="D62:J62"/>
    <mergeCell ref="D63:J63"/>
    <mergeCell ref="B33:C33"/>
    <mergeCell ref="B34:C34"/>
    <mergeCell ref="B35:C35"/>
    <mergeCell ref="B36:C36"/>
    <mergeCell ref="B52:C52"/>
    <mergeCell ref="B53:C53"/>
    <mergeCell ref="B100:K100"/>
    <mergeCell ref="B101:K101"/>
    <mergeCell ref="B59:K59"/>
    <mergeCell ref="D65:J65"/>
    <mergeCell ref="D66:K66"/>
    <mergeCell ref="D85:K86"/>
    <mergeCell ref="D61:J61"/>
    <mergeCell ref="D67:K67"/>
    <mergeCell ref="B75:C76"/>
    <mergeCell ref="B77:C78"/>
    <mergeCell ref="D68:K68"/>
    <mergeCell ref="D71:K72"/>
    <mergeCell ref="B8:C8"/>
    <mergeCell ref="B19:C19"/>
    <mergeCell ref="B21:C21"/>
    <mergeCell ref="B22:C22"/>
    <mergeCell ref="B9:C10"/>
    <mergeCell ref="B11:C12"/>
    <mergeCell ref="B14:C14"/>
    <mergeCell ref="B15:C16"/>
    <mergeCell ref="D83:K84"/>
    <mergeCell ref="B25:C25"/>
    <mergeCell ref="B26:C26"/>
    <mergeCell ref="B27:C27"/>
    <mergeCell ref="B28:C28"/>
    <mergeCell ref="B29:C29"/>
    <mergeCell ref="B30:C30"/>
    <mergeCell ref="B31:C31"/>
    <mergeCell ref="B32:C32"/>
    <mergeCell ref="B66:C66"/>
    <mergeCell ref="B50:C50"/>
    <mergeCell ref="B51:C51"/>
    <mergeCell ref="B13:C13"/>
    <mergeCell ref="B43:C43"/>
    <mergeCell ref="B44:C44"/>
    <mergeCell ref="B45:C45"/>
    <mergeCell ref="B46:C46"/>
    <mergeCell ref="B37:C37"/>
    <mergeCell ref="B38:C38"/>
    <mergeCell ref="D25:I25"/>
    <mergeCell ref="D26:I26"/>
    <mergeCell ref="B39:C39"/>
    <mergeCell ref="B40:C40"/>
    <mergeCell ref="J18:K18"/>
    <mergeCell ref="D9:K10"/>
    <mergeCell ref="D11:K12"/>
    <mergeCell ref="D13:K13"/>
    <mergeCell ref="D21:I21"/>
    <mergeCell ref="D22:I22"/>
    <mergeCell ref="D23:I23"/>
    <mergeCell ref="D24:I24"/>
    <mergeCell ref="B49:C49"/>
    <mergeCell ref="B18:C18"/>
    <mergeCell ref="B23:C23"/>
    <mergeCell ref="B24:C24"/>
    <mergeCell ref="B47:C47"/>
    <mergeCell ref="B48:C48"/>
    <mergeCell ref="B42:C42"/>
    <mergeCell ref="B20:C20"/>
    <mergeCell ref="B41:C41"/>
    <mergeCell ref="D79:K80"/>
    <mergeCell ref="D81:K82"/>
    <mergeCell ref="B56:C56"/>
    <mergeCell ref="D60:J60"/>
    <mergeCell ref="B60:C60"/>
    <mergeCell ref="D77:K78"/>
    <mergeCell ref="D64:J64"/>
    <mergeCell ref="B70:K70"/>
    <mergeCell ref="B68:C68"/>
    <mergeCell ref="B61:B65"/>
    <mergeCell ref="B4:C6"/>
    <mergeCell ref="J4:K6"/>
    <mergeCell ref="D73:K74"/>
    <mergeCell ref="D75:K76"/>
    <mergeCell ref="B54:C54"/>
    <mergeCell ref="B55:C55"/>
    <mergeCell ref="D18:I18"/>
    <mergeCell ref="D4:I4"/>
    <mergeCell ref="D5:I5"/>
    <mergeCell ref="D15:K16"/>
    <mergeCell ref="D31:I31"/>
    <mergeCell ref="D32:I32"/>
    <mergeCell ref="D8:G8"/>
    <mergeCell ref="E2:K2"/>
    <mergeCell ref="D7:G7"/>
    <mergeCell ref="D6:I6"/>
    <mergeCell ref="D19:I19"/>
    <mergeCell ref="D20:I20"/>
    <mergeCell ref="H14:K14"/>
    <mergeCell ref="D14:F14"/>
    <mergeCell ref="D27:I27"/>
    <mergeCell ref="D28:I28"/>
    <mergeCell ref="D29:I29"/>
    <mergeCell ref="D30:I30"/>
    <mergeCell ref="D43:I43"/>
    <mergeCell ref="D44:I44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5:I45"/>
    <mergeCell ref="D46:I46"/>
    <mergeCell ref="D54:I54"/>
    <mergeCell ref="D47:I47"/>
    <mergeCell ref="D48:I48"/>
    <mergeCell ref="D49:I49"/>
    <mergeCell ref="D50:I50"/>
    <mergeCell ref="D51:I51"/>
    <mergeCell ref="D52:I52"/>
    <mergeCell ref="D53:I53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disc4np6np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5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28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VLOOKUP($E$2,base2lm,2,0)</f>
        <v>254AY 02</v>
      </c>
      <c r="C8" s="189"/>
      <c r="D8" s="203" t="str">
        <f>VLOOKUP($E$2,base2lm,3,0)</f>
        <v>GERENCIAMENTO DE PREÇOS</v>
      </c>
      <c r="E8" s="204"/>
      <c r="F8" s="204"/>
      <c r="G8" s="205"/>
      <c r="H8" s="12">
        <f>VLOOKUP($E$2,base2lm,5,0)</f>
        <v>508</v>
      </c>
      <c r="I8" s="12">
        <f>VLOOKUP($E$2,base2lm,4,0)</f>
        <v>145</v>
      </c>
      <c r="J8" s="12" t="str">
        <f>VLOOKUP($E$2,base2lm,6,0)</f>
        <v>2LM</v>
      </c>
      <c r="K8" s="13" t="str">
        <f>R8</f>
        <v>2009/1</v>
      </c>
      <c r="N8" s="22">
        <f>B20</f>
        <v>39874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VLOOKUP($E$2,base2lm,7,0)</f>
        <v>Prover subsídios para a concepção e implementação de decisões e ações relativas a custos e a preços, a partir uma visão integrada da estratégia mercadológica organizacional.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VLOOKUP($E$2,base2lm,8,0)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39874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39881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39888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39895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39902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s="14" customFormat="1" ht="12" customHeight="1">
      <c r="B30" s="124">
        <f>B28+7</f>
        <v>39909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39916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79" t="s">
        <v>254</v>
      </c>
      <c r="E33" s="180"/>
      <c r="F33" s="180"/>
      <c r="G33" s="180"/>
      <c r="H33" s="180"/>
      <c r="I33" s="181"/>
      <c r="J33" s="32"/>
      <c r="K33" s="33"/>
      <c r="M33" s="31"/>
    </row>
    <row r="34" spans="2:13" s="14" customFormat="1" ht="12" customHeight="1">
      <c r="B34" s="124">
        <f>B32+7</f>
        <v>39923</v>
      </c>
      <c r="C34" s="125"/>
      <c r="D34" s="182"/>
      <c r="E34" s="183"/>
      <c r="F34" s="183"/>
      <c r="G34" s="183"/>
      <c r="H34" s="183"/>
      <c r="I34" s="184"/>
      <c r="J34" s="34"/>
      <c r="K34" s="35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39930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39937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39944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39951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39958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39965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39972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39979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39986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39993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40000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disc2lm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6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179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VLOOKUP($E$2,base2np,2,0)</f>
        <v>2546H 02</v>
      </c>
      <c r="C8" s="189"/>
      <c r="D8" s="203" t="str">
        <f>VLOOKUP($E$2,base2np,3,0)</f>
        <v>NEGOCIAÇÃO INTERNACIONAL</v>
      </c>
      <c r="E8" s="204"/>
      <c r="F8" s="204"/>
      <c r="G8" s="205"/>
      <c r="H8" s="12">
        <f>VLOOKUP($E$2,base2np,5,0)</f>
        <v>312</v>
      </c>
      <c r="I8" s="12">
        <f>VLOOKUP($E$2,base2np,4,0)</f>
        <v>680</v>
      </c>
      <c r="J8" s="12" t="str">
        <f>VLOOKUP($E$2,base2np,6,0)</f>
        <v>2NP</v>
      </c>
      <c r="K8" s="13" t="str">
        <f>R8</f>
        <v>2009/1</v>
      </c>
      <c r="N8" s="22">
        <f>B20</f>
        <v>39874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VLOOKUP($E$2,base2np,7,0)</f>
        <v>Técnicas de negociação. As diferentes posturas frente a diversidade cultural em negociações internacionais.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 t="str">
        <f>VLOOKUP($E$2,base2np,8,0)</f>
        <v>Salientar a importância da negociação, no contexto global, frente a uma diversidade cultural. Discutir o impacto da globalização nas negociações, a partir da compreensão de conceitos, das diferenças culturais, dos perfis do negociador, da troca de interesses, visando sempre uma relação de benefícios mútuos.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39874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39881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39888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39895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39902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s="14" customFormat="1" ht="12" customHeight="1">
      <c r="B30" s="124">
        <f>B28+7</f>
        <v>39909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39916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79" t="s">
        <v>254</v>
      </c>
      <c r="E33" s="180"/>
      <c r="F33" s="180"/>
      <c r="G33" s="180"/>
      <c r="H33" s="180"/>
      <c r="I33" s="181"/>
      <c r="J33" s="32"/>
      <c r="K33" s="33"/>
      <c r="M33" s="31"/>
    </row>
    <row r="34" spans="2:13" s="14" customFormat="1" ht="12" customHeight="1">
      <c r="B34" s="124">
        <f>B32+7</f>
        <v>39923</v>
      </c>
      <c r="C34" s="125"/>
      <c r="D34" s="182"/>
      <c r="E34" s="183"/>
      <c r="F34" s="183"/>
      <c r="G34" s="183"/>
      <c r="H34" s="183"/>
      <c r="I34" s="184"/>
      <c r="J34" s="34"/>
      <c r="K34" s="35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39930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39937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39944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39951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39958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39965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39972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39979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39986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39993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40000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E2:K2"/>
    <mergeCell ref="D7:G7"/>
    <mergeCell ref="D6:I6"/>
    <mergeCell ref="B4:C6"/>
    <mergeCell ref="J4:K6"/>
    <mergeCell ref="B54:C54"/>
    <mergeCell ref="D47:I48"/>
    <mergeCell ref="D49:I50"/>
    <mergeCell ref="B49:C49"/>
    <mergeCell ref="B50:C50"/>
    <mergeCell ref="B47:C47"/>
    <mergeCell ref="B48:C48"/>
    <mergeCell ref="D75:K76"/>
    <mergeCell ref="D51:I52"/>
    <mergeCell ref="D53:I54"/>
    <mergeCell ref="D45:I46"/>
    <mergeCell ref="D64:J64"/>
    <mergeCell ref="D61:J61"/>
    <mergeCell ref="B70:K70"/>
    <mergeCell ref="D73:K74"/>
    <mergeCell ref="B8:C8"/>
    <mergeCell ref="B19:C19"/>
    <mergeCell ref="D79:K80"/>
    <mergeCell ref="D81:K82"/>
    <mergeCell ref="B56:C56"/>
    <mergeCell ref="D60:J60"/>
    <mergeCell ref="D55:I56"/>
    <mergeCell ref="B60:C60"/>
    <mergeCell ref="B55:C55"/>
    <mergeCell ref="D77:K78"/>
    <mergeCell ref="D4:I4"/>
    <mergeCell ref="D5:I5"/>
    <mergeCell ref="D29:I30"/>
    <mergeCell ref="D15:K16"/>
    <mergeCell ref="J18:K18"/>
    <mergeCell ref="D8:G8"/>
    <mergeCell ref="D21:I22"/>
    <mergeCell ref="B46:C46"/>
    <mergeCell ref="B42:C42"/>
    <mergeCell ref="B40:C40"/>
    <mergeCell ref="D18:I18"/>
    <mergeCell ref="D83:K84"/>
    <mergeCell ref="B25:C25"/>
    <mergeCell ref="B26:C26"/>
    <mergeCell ref="B27:C27"/>
    <mergeCell ref="B28:C28"/>
    <mergeCell ref="B29:C29"/>
    <mergeCell ref="B30:C30"/>
    <mergeCell ref="D31:I32"/>
    <mergeCell ref="D33:I34"/>
    <mergeCell ref="D35:I36"/>
    <mergeCell ref="D9:K10"/>
    <mergeCell ref="D11:K12"/>
    <mergeCell ref="D19:I20"/>
    <mergeCell ref="B31:C31"/>
    <mergeCell ref="B13:C13"/>
    <mergeCell ref="B20:C20"/>
    <mergeCell ref="B21:C21"/>
    <mergeCell ref="B22:C22"/>
    <mergeCell ref="D39:I40"/>
    <mergeCell ref="D37:I38"/>
    <mergeCell ref="B32:C32"/>
    <mergeCell ref="B37:C37"/>
    <mergeCell ref="B38:C38"/>
    <mergeCell ref="B39:C39"/>
    <mergeCell ref="B52:C52"/>
    <mergeCell ref="B53:C53"/>
    <mergeCell ref="D23:I24"/>
    <mergeCell ref="B23:C23"/>
    <mergeCell ref="B24:C24"/>
    <mergeCell ref="D43:I44"/>
    <mergeCell ref="B51:C51"/>
    <mergeCell ref="B43:C43"/>
    <mergeCell ref="B44:C44"/>
    <mergeCell ref="B45:C45"/>
    <mergeCell ref="B9:C10"/>
    <mergeCell ref="B100:K100"/>
    <mergeCell ref="B101:K101"/>
    <mergeCell ref="B59:K59"/>
    <mergeCell ref="D65:J65"/>
    <mergeCell ref="D66:K66"/>
    <mergeCell ref="D85:K86"/>
    <mergeCell ref="B36:C36"/>
    <mergeCell ref="D67:K67"/>
    <mergeCell ref="D68:K68"/>
    <mergeCell ref="D71:K72"/>
    <mergeCell ref="B11:C12"/>
    <mergeCell ref="B14:C14"/>
    <mergeCell ref="B15:C16"/>
    <mergeCell ref="H14:K14"/>
    <mergeCell ref="D14:F14"/>
    <mergeCell ref="D13:K13"/>
    <mergeCell ref="B66:C66"/>
    <mergeCell ref="B18:C18"/>
    <mergeCell ref="B68:C68"/>
    <mergeCell ref="D25:I26"/>
    <mergeCell ref="D27:I28"/>
    <mergeCell ref="B61:B65"/>
    <mergeCell ref="D62:J62"/>
    <mergeCell ref="D63:J63"/>
    <mergeCell ref="B33:C33"/>
    <mergeCell ref="B34:C34"/>
    <mergeCell ref="B35:C35"/>
    <mergeCell ref="D41:I42"/>
    <mergeCell ref="B41:C41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disc2np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157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VLOOKUP($E$2,base3lm,2,0)</f>
        <v>2543S 02</v>
      </c>
      <c r="C8" s="189"/>
      <c r="D8" s="203" t="str">
        <f>VLOOKUP($E$2,base3lm,3,0)</f>
        <v>ÉTICA EMPRESARIAL</v>
      </c>
      <c r="E8" s="204"/>
      <c r="F8" s="204"/>
      <c r="G8" s="205"/>
      <c r="H8" s="12">
        <f>VLOOKUP($E$2,base3lm,5,0)</f>
        <v>310</v>
      </c>
      <c r="I8" s="12">
        <f>VLOOKUP($E$2,base3lm,4,0)</f>
        <v>134</v>
      </c>
      <c r="J8" s="12" t="str">
        <f>VLOOKUP($E$2,base3lm,6,0)</f>
        <v>3LM</v>
      </c>
      <c r="K8" s="13" t="str">
        <f>R8</f>
        <v>2009/1</v>
      </c>
      <c r="N8" s="22">
        <f>B20</f>
        <v>39875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VLOOKUP($E$2,base3lm,7,0)</f>
        <v>Estabelece a relação entre ética, moral, deontologia e sua aplicação no campo profissional. Estuda as dimensões éticas do homem e do profissional da administração, bem como o Código de Ética do administrador.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VLOOKUP($E$2,base3lm,8,0)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39875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39882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39889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39896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39903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s="14" customFormat="1" ht="12" customHeight="1">
      <c r="B30" s="124">
        <f>B28+7</f>
        <v>39910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39917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79" t="s">
        <v>115</v>
      </c>
      <c r="E33" s="180"/>
      <c r="F33" s="180"/>
      <c r="G33" s="180"/>
      <c r="H33" s="180"/>
      <c r="I33" s="181"/>
      <c r="J33" s="32"/>
      <c r="K33" s="33"/>
      <c r="M33" s="31"/>
    </row>
    <row r="34" spans="2:13" s="14" customFormat="1" ht="12" customHeight="1">
      <c r="B34" s="124">
        <f>B32+7</f>
        <v>39924</v>
      </c>
      <c r="C34" s="125"/>
      <c r="D34" s="182"/>
      <c r="E34" s="183"/>
      <c r="F34" s="183"/>
      <c r="G34" s="183"/>
      <c r="H34" s="183"/>
      <c r="I34" s="184"/>
      <c r="J34" s="34"/>
      <c r="K34" s="35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39931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39938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39945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39952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39959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39966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39973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39980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39987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39994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40001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disc3lm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160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VLOOKUP($E$2,base3np,2,0)</f>
        <v>2543S 02</v>
      </c>
      <c r="C8" s="189"/>
      <c r="D8" s="203" t="str">
        <f>VLOOKUP($E$2,base3np,3,0)</f>
        <v>ÉTICA EMPRESARIAL</v>
      </c>
      <c r="E8" s="204"/>
      <c r="F8" s="204"/>
      <c r="G8" s="205"/>
      <c r="H8" s="12">
        <f>VLOOKUP($E$2,base3np,5,0)</f>
        <v>609</v>
      </c>
      <c r="I8" s="12">
        <f>VLOOKUP($E$2,base3np,4,0)</f>
        <v>146</v>
      </c>
      <c r="J8" s="12" t="str">
        <f>VLOOKUP($E$2,base3np,6,0)</f>
        <v>3NP</v>
      </c>
      <c r="K8" s="13" t="str">
        <f>R8</f>
        <v>2009/1</v>
      </c>
      <c r="N8" s="22">
        <f>B20</f>
        <v>39875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VLOOKUP($E$2,base3np,7,0)</f>
        <v>Estabelece a relação entre ética, moral, deontologia e sua aplicação no campo profissional. Estuda as dimensões éticas do homem e do profissional da administração, bem como o Código de Ética do administrador.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VLOOKUP($E$2,base3np,8,0)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39875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39882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39889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39896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39903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s="14" customFormat="1" ht="12" customHeight="1">
      <c r="B30" s="124">
        <f>B28+7</f>
        <v>39910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39917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79" t="s">
        <v>115</v>
      </c>
      <c r="E33" s="180"/>
      <c r="F33" s="180"/>
      <c r="G33" s="180"/>
      <c r="H33" s="180"/>
      <c r="I33" s="181"/>
      <c r="J33" s="32"/>
      <c r="K33" s="33"/>
      <c r="M33" s="31"/>
    </row>
    <row r="34" spans="2:13" s="14" customFormat="1" ht="12" customHeight="1">
      <c r="B34" s="124">
        <f>B32+7</f>
        <v>39924</v>
      </c>
      <c r="C34" s="125"/>
      <c r="D34" s="182"/>
      <c r="E34" s="183"/>
      <c r="F34" s="183"/>
      <c r="G34" s="183"/>
      <c r="H34" s="183"/>
      <c r="I34" s="184"/>
      <c r="J34" s="34"/>
      <c r="K34" s="35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39931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39938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39945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39952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39959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39966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39973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39980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39987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39994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40001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E2:K2"/>
    <mergeCell ref="D7:G7"/>
    <mergeCell ref="D6:I6"/>
    <mergeCell ref="B4:C6"/>
    <mergeCell ref="J4:K6"/>
    <mergeCell ref="B54:C54"/>
    <mergeCell ref="D47:I48"/>
    <mergeCell ref="D49:I50"/>
    <mergeCell ref="B49:C49"/>
    <mergeCell ref="B50:C50"/>
    <mergeCell ref="B47:C47"/>
    <mergeCell ref="B48:C48"/>
    <mergeCell ref="D75:K76"/>
    <mergeCell ref="D51:I52"/>
    <mergeCell ref="D53:I54"/>
    <mergeCell ref="D45:I46"/>
    <mergeCell ref="D64:J64"/>
    <mergeCell ref="D61:J61"/>
    <mergeCell ref="B70:K70"/>
    <mergeCell ref="D73:K74"/>
    <mergeCell ref="B8:C8"/>
    <mergeCell ref="B19:C19"/>
    <mergeCell ref="D79:K80"/>
    <mergeCell ref="D81:K82"/>
    <mergeCell ref="B56:C56"/>
    <mergeCell ref="D60:J60"/>
    <mergeCell ref="D55:I56"/>
    <mergeCell ref="B60:C60"/>
    <mergeCell ref="B55:C55"/>
    <mergeCell ref="D77:K78"/>
    <mergeCell ref="D4:I4"/>
    <mergeCell ref="D5:I5"/>
    <mergeCell ref="D29:I30"/>
    <mergeCell ref="D15:K16"/>
    <mergeCell ref="J18:K18"/>
    <mergeCell ref="D8:G8"/>
    <mergeCell ref="D21:I22"/>
    <mergeCell ref="B46:C46"/>
    <mergeCell ref="B42:C42"/>
    <mergeCell ref="B40:C40"/>
    <mergeCell ref="D18:I18"/>
    <mergeCell ref="D83:K84"/>
    <mergeCell ref="B25:C25"/>
    <mergeCell ref="B26:C26"/>
    <mergeCell ref="B27:C27"/>
    <mergeCell ref="B28:C28"/>
    <mergeCell ref="B29:C29"/>
    <mergeCell ref="B30:C30"/>
    <mergeCell ref="D31:I32"/>
    <mergeCell ref="D33:I34"/>
    <mergeCell ref="D35:I36"/>
    <mergeCell ref="D9:K10"/>
    <mergeCell ref="D11:K12"/>
    <mergeCell ref="D19:I20"/>
    <mergeCell ref="B31:C31"/>
    <mergeCell ref="B13:C13"/>
    <mergeCell ref="B20:C20"/>
    <mergeCell ref="B21:C21"/>
    <mergeCell ref="B22:C22"/>
    <mergeCell ref="D39:I40"/>
    <mergeCell ref="D37:I38"/>
    <mergeCell ref="B32:C32"/>
    <mergeCell ref="B37:C37"/>
    <mergeCell ref="B38:C38"/>
    <mergeCell ref="B39:C39"/>
    <mergeCell ref="B52:C52"/>
    <mergeCell ref="B53:C53"/>
    <mergeCell ref="D23:I24"/>
    <mergeCell ref="B23:C23"/>
    <mergeCell ref="B24:C24"/>
    <mergeCell ref="D43:I44"/>
    <mergeCell ref="B51:C51"/>
    <mergeCell ref="B43:C43"/>
    <mergeCell ref="B44:C44"/>
    <mergeCell ref="B45:C45"/>
    <mergeCell ref="B9:C10"/>
    <mergeCell ref="B100:K100"/>
    <mergeCell ref="B101:K101"/>
    <mergeCell ref="B59:K59"/>
    <mergeCell ref="D65:J65"/>
    <mergeCell ref="D66:K66"/>
    <mergeCell ref="D85:K86"/>
    <mergeCell ref="B36:C36"/>
    <mergeCell ref="D67:K67"/>
    <mergeCell ref="D68:K68"/>
    <mergeCell ref="D71:K72"/>
    <mergeCell ref="B11:C12"/>
    <mergeCell ref="B14:C14"/>
    <mergeCell ref="B15:C16"/>
    <mergeCell ref="H14:K14"/>
    <mergeCell ref="D14:F14"/>
    <mergeCell ref="D13:K13"/>
    <mergeCell ref="B66:C66"/>
    <mergeCell ref="B18:C18"/>
    <mergeCell ref="B68:C68"/>
    <mergeCell ref="D25:I26"/>
    <mergeCell ref="D27:I28"/>
    <mergeCell ref="B61:B65"/>
    <mergeCell ref="D62:J62"/>
    <mergeCell ref="D63:J63"/>
    <mergeCell ref="B33:C33"/>
    <mergeCell ref="B34:C34"/>
    <mergeCell ref="B35:C35"/>
    <mergeCell ref="D41:I42"/>
    <mergeCell ref="B41:C41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disc3np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3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16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VLOOKUP($E$2,base4ab,2,0)</f>
        <v>254AJ 02</v>
      </c>
      <c r="C8" s="189"/>
      <c r="D8" s="203" t="str">
        <f>VLOOKUP($E$2,base4ab,3,0)</f>
        <v>GESTÃO DA MUDANÇA</v>
      </c>
      <c r="E8" s="204"/>
      <c r="F8" s="204"/>
      <c r="G8" s="205"/>
      <c r="H8" s="12">
        <f>VLOOKUP($E$2,base4ab,5,0)</f>
        <v>809</v>
      </c>
      <c r="I8" s="12">
        <f>VLOOKUP($E$2,base4ab,4,0)</f>
        <v>670</v>
      </c>
      <c r="J8" s="12" t="str">
        <f>VLOOKUP($E$2,base4ab,6,0)</f>
        <v>4AB</v>
      </c>
      <c r="K8" s="13" t="str">
        <f>R8</f>
        <v>2009/1</v>
      </c>
      <c r="N8" s="22">
        <f>B20</f>
        <v>39876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VLOOKUP($E$2,base4ab,7,0)</f>
        <v>A disciplina aborda as diferentes teorias capazes de explicar as mudanças organizacionais, assim como as fontes de resistência à mudança que costumam ser enfrentadas durante este processo. Ela também apresenta modelos de intervenção capazes de provocar mudanças bem sucedidas, assim como estratégias de desenvolvimento organizacional e aprendizagem.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VLOOKUP($E$2,base4ab,8,0)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39876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39883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39890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39897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39904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s="14" customFormat="1" ht="12" customHeight="1">
      <c r="B30" s="124">
        <f>B28+7</f>
        <v>39911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39918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39925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39932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39939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39946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39953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39960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39967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39974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39981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39988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39995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40002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disc4ab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4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19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VLOOKUP($E$2,base4cd,2,0)</f>
        <v>254AK 02</v>
      </c>
      <c r="C8" s="189"/>
      <c r="D8" s="203" t="str">
        <f>VLOOKUP($E$2,base4cd,3,0)</f>
        <v>GESTÃO DA INOVAÇÃO</v>
      </c>
      <c r="E8" s="204"/>
      <c r="F8" s="204"/>
      <c r="G8" s="205"/>
      <c r="H8" s="12">
        <f>VLOOKUP($E$2,base4cd,5,0)</f>
        <v>809</v>
      </c>
      <c r="I8" s="12">
        <f>VLOOKUP($E$2,base4cd,4,0)</f>
        <v>670</v>
      </c>
      <c r="J8" s="12" t="str">
        <f>VLOOKUP($E$2,base4cd,6,0)</f>
        <v>4CD</v>
      </c>
      <c r="K8" s="13" t="str">
        <f>R8</f>
        <v>2009/1</v>
      </c>
      <c r="N8" s="22">
        <f>B20</f>
        <v>39876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VLOOKUP($E$2,base4cd,7,0)</f>
        <v>A disciplina busca analisar os diferentes tipos e estratégias de inovação para alavancagem organizacional, bem como a gestão do processo inovador adotado pelas empresas. Ela estuda também os sistemas de inovação caracterizados pela ligação entre universidade, empresas e governo, assim como os procedimentos para registro de patentes e formas de transferência de tecnologia.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 t="str">
        <f>VLOOKUP($E$2,base4cd,8,0)</f>
        <v>A disciplina busca analisar os diferentes tipos e estratégias de inovação para alavancagem organizacional, bem como a gestão do processo inovador adotado pelas empresas. Ela estuda também os sistemas de inovação caracterizados pela ligação entre universidade, empresas e governo, assim como os procedimentos para registro de patentes e formas de transferência de tecnologia.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39876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39883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39890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39897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39904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s="14" customFormat="1" ht="12" customHeight="1">
      <c r="B30" s="124">
        <f>B28+7</f>
        <v>39911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39918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39925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39932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39939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39946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39953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39960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39967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39974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39981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39988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39995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40002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E2:K2"/>
    <mergeCell ref="D7:G7"/>
    <mergeCell ref="D6:I6"/>
    <mergeCell ref="B4:C6"/>
    <mergeCell ref="J4:K6"/>
    <mergeCell ref="B54:C54"/>
    <mergeCell ref="D47:I48"/>
    <mergeCell ref="D49:I50"/>
    <mergeCell ref="B49:C49"/>
    <mergeCell ref="B50:C50"/>
    <mergeCell ref="B47:C47"/>
    <mergeCell ref="B48:C48"/>
    <mergeCell ref="D75:K76"/>
    <mergeCell ref="D51:I52"/>
    <mergeCell ref="D53:I54"/>
    <mergeCell ref="D45:I46"/>
    <mergeCell ref="D64:J64"/>
    <mergeCell ref="D61:J61"/>
    <mergeCell ref="B70:K70"/>
    <mergeCell ref="D73:K74"/>
    <mergeCell ref="B8:C8"/>
    <mergeCell ref="B19:C19"/>
    <mergeCell ref="D79:K80"/>
    <mergeCell ref="D81:K82"/>
    <mergeCell ref="B56:C56"/>
    <mergeCell ref="D60:J60"/>
    <mergeCell ref="D55:I56"/>
    <mergeCell ref="B60:C60"/>
    <mergeCell ref="B55:C55"/>
    <mergeCell ref="D77:K78"/>
    <mergeCell ref="D4:I4"/>
    <mergeCell ref="D5:I5"/>
    <mergeCell ref="D29:I30"/>
    <mergeCell ref="D15:K16"/>
    <mergeCell ref="J18:K18"/>
    <mergeCell ref="D8:G8"/>
    <mergeCell ref="D21:I22"/>
    <mergeCell ref="B46:C46"/>
    <mergeCell ref="B42:C42"/>
    <mergeCell ref="B40:C40"/>
    <mergeCell ref="D18:I18"/>
    <mergeCell ref="D83:K84"/>
    <mergeCell ref="B25:C25"/>
    <mergeCell ref="B26:C26"/>
    <mergeCell ref="B27:C27"/>
    <mergeCell ref="B28:C28"/>
    <mergeCell ref="B29:C29"/>
    <mergeCell ref="B30:C30"/>
    <mergeCell ref="D31:I32"/>
    <mergeCell ref="D33:I34"/>
    <mergeCell ref="D35:I36"/>
    <mergeCell ref="D9:K10"/>
    <mergeCell ref="D11:K12"/>
    <mergeCell ref="D19:I20"/>
    <mergeCell ref="B31:C31"/>
    <mergeCell ref="B13:C13"/>
    <mergeCell ref="B20:C20"/>
    <mergeCell ref="B21:C21"/>
    <mergeCell ref="B22:C22"/>
    <mergeCell ref="D39:I40"/>
    <mergeCell ref="D37:I38"/>
    <mergeCell ref="B32:C32"/>
    <mergeCell ref="B37:C37"/>
    <mergeCell ref="B38:C38"/>
    <mergeCell ref="B39:C39"/>
    <mergeCell ref="B52:C52"/>
    <mergeCell ref="B53:C53"/>
    <mergeCell ref="D23:I24"/>
    <mergeCell ref="B23:C23"/>
    <mergeCell ref="B24:C24"/>
    <mergeCell ref="D43:I44"/>
    <mergeCell ref="B51:C51"/>
    <mergeCell ref="B43:C43"/>
    <mergeCell ref="B44:C44"/>
    <mergeCell ref="B45:C45"/>
    <mergeCell ref="B9:C10"/>
    <mergeCell ref="B100:K100"/>
    <mergeCell ref="B101:K101"/>
    <mergeCell ref="B59:K59"/>
    <mergeCell ref="D65:J65"/>
    <mergeCell ref="D66:K66"/>
    <mergeCell ref="D85:K86"/>
    <mergeCell ref="B36:C36"/>
    <mergeCell ref="D67:K67"/>
    <mergeCell ref="D68:K68"/>
    <mergeCell ref="D71:K72"/>
    <mergeCell ref="B11:C12"/>
    <mergeCell ref="B14:C14"/>
    <mergeCell ref="B15:C16"/>
    <mergeCell ref="H14:K14"/>
    <mergeCell ref="D14:F14"/>
    <mergeCell ref="D13:K13"/>
    <mergeCell ref="B66:C66"/>
    <mergeCell ref="B18:C18"/>
    <mergeCell ref="B68:C68"/>
    <mergeCell ref="D25:I26"/>
    <mergeCell ref="D27:I28"/>
    <mergeCell ref="B61:B65"/>
    <mergeCell ref="D62:J62"/>
    <mergeCell ref="D63:J63"/>
    <mergeCell ref="B33:C33"/>
    <mergeCell ref="B34:C34"/>
    <mergeCell ref="B35:C35"/>
    <mergeCell ref="D41:I42"/>
    <mergeCell ref="B41:C41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disc4cd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9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22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VLOOKUP($E$2,base4lm,2,0)</f>
        <v>254AK 02</v>
      </c>
      <c r="C8" s="189"/>
      <c r="D8" s="203" t="str">
        <f>VLOOKUP($E$2,base4lm,3,0)</f>
        <v>GESTÃO DA INOVAÇÃO</v>
      </c>
      <c r="E8" s="204"/>
      <c r="F8" s="204"/>
      <c r="G8" s="205"/>
      <c r="H8" s="12">
        <f>VLOOKUP($E$2,base4lm,5,0)</f>
        <v>309</v>
      </c>
      <c r="I8" s="12">
        <f>VLOOKUP($E$2,base4lm,4,0)</f>
        <v>135</v>
      </c>
      <c r="J8" s="12" t="str">
        <f>VLOOKUP($E$2,base4lm,6,0)</f>
        <v>4LM</v>
      </c>
      <c r="K8" s="13" t="str">
        <f>R8</f>
        <v>2009/1</v>
      </c>
      <c r="N8" s="22">
        <f>B20</f>
        <v>39876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VLOOKUP($E$2,base4lm,7,0)</f>
        <v>A disciplina busca analisar os diferentes tipos e estratégias de inovação para alavancagem organizacional, bem como a gestão do processo inovador adotado pelas empresas. Ela estuda também os sistemas de inovação caracterizados pela ligação entre universidade, empresas e governo, assim como os procedimentos para registro de patentes e formas de transferência de tecnologia.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VLOOKUP($E$2,base4lm,8,0)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39876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39883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39890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39897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39904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s="14" customFormat="1" ht="12" customHeight="1">
      <c r="B30" s="124">
        <f>B28+7</f>
        <v>39911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39918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39925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39932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39939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39946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39953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39960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39967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39974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39981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39988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39995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40002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disc4lm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0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159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VLOOKUP($E$2,base4np,2,0)</f>
        <v>2543S 02</v>
      </c>
      <c r="C8" s="189"/>
      <c r="D8" s="203" t="str">
        <f>VLOOKUP($E$2,base4np,3,0)</f>
        <v>ÉTICA EMPRESARIAL</v>
      </c>
      <c r="E8" s="204"/>
      <c r="F8" s="204"/>
      <c r="G8" s="205"/>
      <c r="H8" s="12">
        <f>VLOOKUP($E$2,base4np,5,0)</f>
        <v>507</v>
      </c>
      <c r="I8" s="12">
        <f>VLOOKUP($E$2,base4np,4,0)</f>
        <v>145</v>
      </c>
      <c r="J8" s="12" t="str">
        <f>VLOOKUP($E$2,base4np,6,0)</f>
        <v>4NP</v>
      </c>
      <c r="K8" s="13" t="str">
        <f>R8</f>
        <v>2009/1</v>
      </c>
      <c r="N8" s="22">
        <f>B20</f>
        <v>39876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VLOOKUP($E$2,base4np,7,0)</f>
        <v>Estabelece a relação entre ética, moral, deontologia e sua aplicação no campo profissional. Estuda as dimensões éticas do homem e do profissional da administração, bem como o Código de Ética do administrador.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VLOOKUP($E$2,base4np,8,0)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39876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39883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39890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39897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39904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s="14" customFormat="1" ht="12" customHeight="1">
      <c r="B30" s="124">
        <f>B28+7</f>
        <v>39911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39918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39925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39932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39939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39946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39953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39960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39967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39974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39981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39988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39995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40002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E2:K2"/>
    <mergeCell ref="D7:G7"/>
    <mergeCell ref="D6:I6"/>
    <mergeCell ref="B4:C6"/>
    <mergeCell ref="J4:K6"/>
    <mergeCell ref="B54:C54"/>
    <mergeCell ref="D47:I48"/>
    <mergeCell ref="D49:I50"/>
    <mergeCell ref="B49:C49"/>
    <mergeCell ref="B50:C50"/>
    <mergeCell ref="B47:C47"/>
    <mergeCell ref="B48:C48"/>
    <mergeCell ref="D75:K76"/>
    <mergeCell ref="D51:I52"/>
    <mergeCell ref="D53:I54"/>
    <mergeCell ref="D45:I46"/>
    <mergeCell ref="D64:J64"/>
    <mergeCell ref="D61:J61"/>
    <mergeCell ref="B70:K70"/>
    <mergeCell ref="D73:K74"/>
    <mergeCell ref="B8:C8"/>
    <mergeCell ref="B19:C19"/>
    <mergeCell ref="D79:K80"/>
    <mergeCell ref="D81:K82"/>
    <mergeCell ref="B56:C56"/>
    <mergeCell ref="D60:J60"/>
    <mergeCell ref="D55:I56"/>
    <mergeCell ref="B60:C60"/>
    <mergeCell ref="B55:C55"/>
    <mergeCell ref="D77:K78"/>
    <mergeCell ref="D4:I4"/>
    <mergeCell ref="D5:I5"/>
    <mergeCell ref="D29:I30"/>
    <mergeCell ref="D15:K16"/>
    <mergeCell ref="J18:K18"/>
    <mergeCell ref="D8:G8"/>
    <mergeCell ref="D21:I22"/>
    <mergeCell ref="B46:C46"/>
    <mergeCell ref="B42:C42"/>
    <mergeCell ref="B40:C40"/>
    <mergeCell ref="D18:I18"/>
    <mergeCell ref="D83:K84"/>
    <mergeCell ref="B25:C25"/>
    <mergeCell ref="B26:C26"/>
    <mergeCell ref="B27:C27"/>
    <mergeCell ref="B28:C28"/>
    <mergeCell ref="B29:C29"/>
    <mergeCell ref="B30:C30"/>
    <mergeCell ref="D31:I32"/>
    <mergeCell ref="D33:I34"/>
    <mergeCell ref="D35:I36"/>
    <mergeCell ref="D9:K10"/>
    <mergeCell ref="D11:K12"/>
    <mergeCell ref="D19:I20"/>
    <mergeCell ref="B31:C31"/>
    <mergeCell ref="B13:C13"/>
    <mergeCell ref="B20:C20"/>
    <mergeCell ref="B21:C21"/>
    <mergeCell ref="B22:C22"/>
    <mergeCell ref="D39:I40"/>
    <mergeCell ref="D37:I38"/>
    <mergeCell ref="B32:C32"/>
    <mergeCell ref="B37:C37"/>
    <mergeCell ref="B38:C38"/>
    <mergeCell ref="B39:C39"/>
    <mergeCell ref="B52:C52"/>
    <mergeCell ref="B53:C53"/>
    <mergeCell ref="D23:I24"/>
    <mergeCell ref="B23:C23"/>
    <mergeCell ref="B24:C24"/>
    <mergeCell ref="D43:I44"/>
    <mergeCell ref="B51:C51"/>
    <mergeCell ref="B43:C43"/>
    <mergeCell ref="B44:C44"/>
    <mergeCell ref="B45:C45"/>
    <mergeCell ref="B9:C10"/>
    <mergeCell ref="B100:K100"/>
    <mergeCell ref="B101:K101"/>
    <mergeCell ref="B59:K59"/>
    <mergeCell ref="D65:J65"/>
    <mergeCell ref="D66:K66"/>
    <mergeCell ref="D85:K86"/>
    <mergeCell ref="B36:C36"/>
    <mergeCell ref="D67:K67"/>
    <mergeCell ref="D68:K68"/>
    <mergeCell ref="D71:K72"/>
    <mergeCell ref="B11:C12"/>
    <mergeCell ref="B14:C14"/>
    <mergeCell ref="B15:C16"/>
    <mergeCell ref="H14:K14"/>
    <mergeCell ref="D14:F14"/>
    <mergeCell ref="D13:K13"/>
    <mergeCell ref="B66:C66"/>
    <mergeCell ref="B18:C18"/>
    <mergeCell ref="B68:C68"/>
    <mergeCell ref="D25:I26"/>
    <mergeCell ref="D27:I28"/>
    <mergeCell ref="B61:B65"/>
    <mergeCell ref="D62:J62"/>
    <mergeCell ref="D63:J63"/>
    <mergeCell ref="B33:C33"/>
    <mergeCell ref="B34:C34"/>
    <mergeCell ref="B35:C35"/>
    <mergeCell ref="D41:I42"/>
    <mergeCell ref="B41:C41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disc4np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4" customWidth="1"/>
    <col min="2" max="2" width="9.140625" style="14" customWidth="1"/>
    <col min="3" max="3" width="4.57421875" style="14" customWidth="1"/>
    <col min="4" max="5" width="14.28125" style="14" customWidth="1"/>
    <col min="6" max="6" width="22.8515625" style="14" customWidth="1"/>
    <col min="7" max="11" width="6.8515625" style="14" customWidth="1"/>
    <col min="12" max="12" width="1.421875" style="14" customWidth="1"/>
    <col min="13" max="13" width="9.140625" style="14" hidden="1" customWidth="1"/>
    <col min="14" max="14" width="8.7109375" style="14" hidden="1" customWidth="1"/>
    <col min="15" max="15" width="7.421875" style="14" hidden="1" customWidth="1"/>
    <col min="16" max="16" width="9.140625" style="14" hidden="1" customWidth="1"/>
    <col min="17" max="17" width="9.8515625" style="14" hidden="1" customWidth="1"/>
    <col min="18" max="18" width="9.140625" style="14" hidden="1" customWidth="1"/>
    <col min="19" max="19" width="9.8515625" style="14" hidden="1" customWidth="1"/>
    <col min="20" max="16384" width="9.140625" style="14" hidden="1" customWidth="1"/>
  </cols>
  <sheetData>
    <row r="1" ht="4.5" customHeight="1"/>
    <row r="2" spans="2:11" ht="12.75">
      <c r="B2" s="15" t="s">
        <v>436</v>
      </c>
      <c r="C2" s="16"/>
      <c r="D2" s="17"/>
      <c r="E2" s="206" t="s">
        <v>78</v>
      </c>
      <c r="F2" s="207"/>
      <c r="G2" s="207"/>
      <c r="H2" s="207"/>
      <c r="I2" s="207"/>
      <c r="J2" s="207"/>
      <c r="K2" s="208"/>
    </row>
    <row r="3" ht="4.5" customHeight="1" thickBot="1"/>
    <row r="4" spans="2:1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ht="12" customHeight="1">
      <c r="B8" s="188" t="str">
        <f>VLOOKUP($E$2,base2abcd,2,0)</f>
        <v>2540C 04</v>
      </c>
      <c r="C8" s="189"/>
      <c r="D8" s="203" t="str">
        <f>VLOOKUP($E$2,base2abcd,3,0)</f>
        <v>ADMINISTRAÇÃO FINANCEIRA I</v>
      </c>
      <c r="E8" s="204"/>
      <c r="F8" s="204"/>
      <c r="G8" s="205"/>
      <c r="H8" s="12">
        <f>VLOOKUP($E$2,base2abcd,5,0)</f>
        <v>803</v>
      </c>
      <c r="I8" s="12">
        <f>VLOOKUP($E$2,base2abcd,4,0)</f>
        <v>670</v>
      </c>
      <c r="J8" s="12" t="str">
        <f>VLOOKUP($E$2,base2abcd,6,0)</f>
        <v>2ABCD</v>
      </c>
      <c r="K8" s="13" t="str">
        <f>R8</f>
        <v>2009/1</v>
      </c>
      <c r="N8" s="22">
        <f>B20</f>
        <v>39874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ht="24" customHeight="1">
      <c r="B9" s="132" t="s">
        <v>233</v>
      </c>
      <c r="C9" s="133"/>
      <c r="D9" s="170" t="str">
        <f>VLOOKUP($E$2,base2abcd,7,0)</f>
        <v>A disciplina de Administração Financeira I aborda as atribuições dos Administradores Financeiros nas organizações, capacitando os alunos na interpretação dos principais demonstrativos financeiros, englobando cálculos e modelos teóricos, que oferecem suporte para a tomada de decisões gerenciais relacionadas com planejamento, análise e controle das finanças organizacionais no curto prazo.</v>
      </c>
      <c r="E9" s="171"/>
      <c r="F9" s="171"/>
      <c r="G9" s="171"/>
      <c r="H9" s="171"/>
      <c r="I9" s="171"/>
      <c r="J9" s="171"/>
      <c r="K9" s="172"/>
    </row>
    <row r="10" spans="2:1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ht="24" customHeight="1">
      <c r="B11" s="132" t="s">
        <v>38</v>
      </c>
      <c r="C11" s="133"/>
      <c r="D11" s="157">
        <f>VLOOKUP($E$2,base2abcd,8,0)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ht="4.5" customHeight="1" thickBot="1">
      <c r="Q17" s="14" t="s">
        <v>246</v>
      </c>
    </row>
    <row r="18" spans="2:1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ht="12" customHeight="1">
      <c r="B20" s="124">
        <v>39874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ht="12" customHeight="1">
      <c r="B22" s="124">
        <f>B20+7</f>
        <v>39881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ht="12" customHeight="1">
      <c r="B24" s="124">
        <f>B22+7</f>
        <v>39888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ht="12" customHeight="1">
      <c r="B26" s="124">
        <f>B24+7</f>
        <v>39895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ht="12" customHeight="1">
      <c r="B28" s="124">
        <f>B26+7</f>
        <v>39902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ht="12" customHeight="1">
      <c r="B30" s="124">
        <f>B28+7</f>
        <v>39909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ht="12" customHeight="1">
      <c r="B32" s="124">
        <f>B30+7</f>
        <v>39916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ht="12" customHeight="1">
      <c r="B33" s="122">
        <f>B31+1</f>
        <v>8</v>
      </c>
      <c r="C33" s="123"/>
      <c r="D33" s="179" t="s">
        <v>254</v>
      </c>
      <c r="E33" s="180"/>
      <c r="F33" s="180"/>
      <c r="G33" s="180"/>
      <c r="H33" s="180"/>
      <c r="I33" s="181"/>
      <c r="J33" s="32"/>
      <c r="K33" s="33"/>
      <c r="M33" s="31"/>
    </row>
    <row r="34" spans="2:13" ht="12" customHeight="1">
      <c r="B34" s="124">
        <f>B32+7</f>
        <v>39923</v>
      </c>
      <c r="C34" s="125"/>
      <c r="D34" s="182"/>
      <c r="E34" s="183"/>
      <c r="F34" s="183"/>
      <c r="G34" s="183"/>
      <c r="H34" s="183"/>
      <c r="I34" s="184"/>
      <c r="J34" s="34"/>
      <c r="K34" s="35"/>
      <c r="M34" s="31"/>
    </row>
    <row r="35" spans="2:1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ht="12" customHeight="1">
      <c r="B36" s="124">
        <f>B34+7</f>
        <v>39930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ht="12" customHeight="1">
      <c r="B38" s="124">
        <f>B36+7</f>
        <v>39937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ht="12" customHeight="1">
      <c r="B40" s="124">
        <f>B38+7</f>
        <v>39944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ht="12" customHeight="1">
      <c r="B42" s="124">
        <f>B40+7</f>
        <v>39951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ht="12" customHeight="1">
      <c r="B44" s="124">
        <f>B42+7</f>
        <v>39958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ht="12" customHeight="1">
      <c r="B46" s="124">
        <f>B44+7</f>
        <v>39965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ht="12" customHeight="1">
      <c r="B48" s="124">
        <f>B46+7</f>
        <v>39972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ht="12" customHeight="1">
      <c r="B50" s="124">
        <f>B48+7</f>
        <v>39979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ht="12" customHeight="1">
      <c r="B52" s="124">
        <f>B50+7</f>
        <v>39986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ht="12" customHeight="1">
      <c r="B54" s="124">
        <f>B52+7</f>
        <v>39993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ht="12" customHeight="1" thickBot="1">
      <c r="B56" s="192">
        <f>B54+7</f>
        <v>40000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</sheetData>
  <sheetProtection password="C7DF" sheet="1" objects="1" scenarios="1" selectLockedCells="1"/>
  <mergeCells count="117">
    <mergeCell ref="E2:K2"/>
    <mergeCell ref="D7:G7"/>
    <mergeCell ref="D6:I6"/>
    <mergeCell ref="B4:C6"/>
    <mergeCell ref="J4:K6"/>
    <mergeCell ref="B54:C54"/>
    <mergeCell ref="D47:I48"/>
    <mergeCell ref="D49:I50"/>
    <mergeCell ref="B49:C49"/>
    <mergeCell ref="B50:C50"/>
    <mergeCell ref="B47:C47"/>
    <mergeCell ref="B48:C48"/>
    <mergeCell ref="D75:K76"/>
    <mergeCell ref="D51:I52"/>
    <mergeCell ref="D53:I54"/>
    <mergeCell ref="D45:I46"/>
    <mergeCell ref="D64:J64"/>
    <mergeCell ref="D61:J61"/>
    <mergeCell ref="B70:K70"/>
    <mergeCell ref="D73:K74"/>
    <mergeCell ref="B8:C8"/>
    <mergeCell ref="B19:C19"/>
    <mergeCell ref="D79:K80"/>
    <mergeCell ref="D81:K82"/>
    <mergeCell ref="B56:C56"/>
    <mergeCell ref="D60:J60"/>
    <mergeCell ref="D55:I56"/>
    <mergeCell ref="B60:C60"/>
    <mergeCell ref="B55:C55"/>
    <mergeCell ref="D77:K78"/>
    <mergeCell ref="D4:I4"/>
    <mergeCell ref="D5:I5"/>
    <mergeCell ref="D29:I30"/>
    <mergeCell ref="D15:K16"/>
    <mergeCell ref="J18:K18"/>
    <mergeCell ref="D8:G8"/>
    <mergeCell ref="D21:I22"/>
    <mergeCell ref="B46:C46"/>
    <mergeCell ref="B42:C42"/>
    <mergeCell ref="B40:C40"/>
    <mergeCell ref="D18:I18"/>
    <mergeCell ref="D83:K84"/>
    <mergeCell ref="B25:C25"/>
    <mergeCell ref="B26:C26"/>
    <mergeCell ref="B27:C27"/>
    <mergeCell ref="B28:C28"/>
    <mergeCell ref="B29:C29"/>
    <mergeCell ref="B30:C30"/>
    <mergeCell ref="D31:I32"/>
    <mergeCell ref="D33:I34"/>
    <mergeCell ref="D35:I36"/>
    <mergeCell ref="D9:K10"/>
    <mergeCell ref="D11:K12"/>
    <mergeCell ref="D19:I20"/>
    <mergeCell ref="B31:C31"/>
    <mergeCell ref="B13:C13"/>
    <mergeCell ref="B20:C20"/>
    <mergeCell ref="B21:C21"/>
    <mergeCell ref="B22:C22"/>
    <mergeCell ref="D39:I40"/>
    <mergeCell ref="D37:I38"/>
    <mergeCell ref="B32:C32"/>
    <mergeCell ref="B37:C37"/>
    <mergeCell ref="B38:C38"/>
    <mergeCell ref="B39:C39"/>
    <mergeCell ref="B52:C52"/>
    <mergeCell ref="B53:C53"/>
    <mergeCell ref="D23:I24"/>
    <mergeCell ref="B23:C23"/>
    <mergeCell ref="B24:C24"/>
    <mergeCell ref="D43:I44"/>
    <mergeCell ref="B51:C51"/>
    <mergeCell ref="B43:C43"/>
    <mergeCell ref="B44:C44"/>
    <mergeCell ref="B45:C45"/>
    <mergeCell ref="B9:C10"/>
    <mergeCell ref="B100:K100"/>
    <mergeCell ref="B101:K101"/>
    <mergeCell ref="B59:K59"/>
    <mergeCell ref="D65:J65"/>
    <mergeCell ref="D66:K66"/>
    <mergeCell ref="D85:K86"/>
    <mergeCell ref="B36:C36"/>
    <mergeCell ref="D67:K67"/>
    <mergeCell ref="D68:K68"/>
    <mergeCell ref="D71:K72"/>
    <mergeCell ref="B11:C12"/>
    <mergeCell ref="B14:C14"/>
    <mergeCell ref="B15:C16"/>
    <mergeCell ref="H14:K14"/>
    <mergeCell ref="D14:F14"/>
    <mergeCell ref="D13:K13"/>
    <mergeCell ref="B66:C66"/>
    <mergeCell ref="B18:C18"/>
    <mergeCell ref="B68:C68"/>
    <mergeCell ref="D25:I26"/>
    <mergeCell ref="D27:I28"/>
    <mergeCell ref="B61:B65"/>
    <mergeCell ref="D62:J62"/>
    <mergeCell ref="D63:J63"/>
    <mergeCell ref="B33:C33"/>
    <mergeCell ref="B34:C34"/>
    <mergeCell ref="B35:C35"/>
    <mergeCell ref="D41:I42"/>
    <mergeCell ref="B41:C41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disc2abcd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3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530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VLOOKUP($E$2,base5jk,2,0)</f>
        <v>2549W 02</v>
      </c>
      <c r="C8" s="189"/>
      <c r="D8" s="203" t="str">
        <f>VLOOKUP($E$2,base5jk,3,0)</f>
        <v>EMPREENDEDORISMO PARA ENGENHEIROS</v>
      </c>
      <c r="E8" s="204"/>
      <c r="F8" s="204"/>
      <c r="G8" s="205"/>
      <c r="H8" s="12">
        <f>VLOOKUP($E$2,base5jk,5,0)</f>
        <v>213</v>
      </c>
      <c r="I8" s="12">
        <f>VLOOKUP($E$2,base5jk,4,0)</f>
        <v>490</v>
      </c>
      <c r="J8" s="12" t="str">
        <f>VLOOKUP($E$2,base5jk,6,0)</f>
        <v>5JK</v>
      </c>
      <c r="K8" s="13" t="str">
        <f>R8</f>
        <v>2009/1</v>
      </c>
      <c r="N8" s="22">
        <f>B20</f>
        <v>39877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VLOOKUP($E$2,base5jk,7,0)</f>
        <v>Estudo dos conceitos e mitos do empreendedorismo. O processo empreendedor. Análise e projeção de cenários. Identificação e avaliação de oportunidades. Inovação. Planejamento. Plano de negócios. Financiamento e negociação. A função social do elemento empreendedor.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 t="str">
        <f>VLOOKUP($E$2,base5jk,8,0)</f>
        <v>Ao finalizar a disciplina o aluno deve ser capaz de compreender, de forma geral, o fenômeno do empreendedorismo e sua importância para o engenheiro de produção. Igualmente, deverá dispor de elementos para análise das possibilidades de novos empreendimentos e para o entendimento do processo de negociação.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39877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39884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39891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39898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39905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79" t="s">
        <v>116</v>
      </c>
      <c r="E29" s="180"/>
      <c r="F29" s="180"/>
      <c r="G29" s="180"/>
      <c r="H29" s="180"/>
      <c r="I29" s="181"/>
      <c r="J29" s="32"/>
      <c r="K29" s="33"/>
      <c r="M29" s="31"/>
    </row>
    <row r="30" spans="2:13" s="14" customFormat="1" ht="12" customHeight="1">
      <c r="B30" s="124">
        <f>B28+7</f>
        <v>39912</v>
      </c>
      <c r="C30" s="125"/>
      <c r="D30" s="182"/>
      <c r="E30" s="183"/>
      <c r="F30" s="183"/>
      <c r="G30" s="183"/>
      <c r="H30" s="183"/>
      <c r="I30" s="184"/>
      <c r="J30" s="34"/>
      <c r="K30" s="35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39919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39926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39933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39940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39947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39954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39961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39968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79" t="s">
        <v>117</v>
      </c>
      <c r="E47" s="180"/>
      <c r="F47" s="180"/>
      <c r="G47" s="180"/>
      <c r="H47" s="180"/>
      <c r="I47" s="181"/>
      <c r="J47" s="32"/>
      <c r="K47" s="33"/>
    </row>
    <row r="48" spans="2:11" s="14" customFormat="1" ht="12" customHeight="1">
      <c r="B48" s="124">
        <f>B46+7</f>
        <v>39975</v>
      </c>
      <c r="C48" s="125"/>
      <c r="D48" s="182"/>
      <c r="E48" s="183"/>
      <c r="F48" s="183"/>
      <c r="G48" s="183"/>
      <c r="H48" s="183"/>
      <c r="I48" s="184"/>
      <c r="J48" s="34"/>
      <c r="K48" s="35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39982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39989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39996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40003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disc5jk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1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156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VLOOKUP($E$2,base5lm,2,0)</f>
        <v>2543S 02</v>
      </c>
      <c r="C8" s="189"/>
      <c r="D8" s="203" t="str">
        <f>VLOOKUP($E$2,base5lm,3,0)</f>
        <v>ÉTICA EMPRESARIAL</v>
      </c>
      <c r="E8" s="204"/>
      <c r="F8" s="204"/>
      <c r="G8" s="205"/>
      <c r="H8" s="12">
        <f>VLOOKUP($E$2,base5lm,5,0)</f>
        <v>607</v>
      </c>
      <c r="I8" s="12">
        <f>VLOOKUP($E$2,base5lm,4,0)</f>
        <v>125</v>
      </c>
      <c r="J8" s="12" t="str">
        <f>VLOOKUP($E$2,base5lm,6,0)</f>
        <v>5LM</v>
      </c>
      <c r="K8" s="13" t="str">
        <f>R8</f>
        <v>2009/1</v>
      </c>
      <c r="N8" s="22">
        <f>B20</f>
        <v>39877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VLOOKUP($E$2,base5lm,7,0)</f>
        <v>Estabelece a relação entre ética, moral, deontologia e sua aplicação no campo profissional. Estuda as dimensões éticas do homem e do profissional da administração, bem como o Código de Ética do administrador.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VLOOKUP($E$2,base5lm,8,0)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39877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39884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39891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39898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39905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79" t="s">
        <v>116</v>
      </c>
      <c r="E29" s="180"/>
      <c r="F29" s="180"/>
      <c r="G29" s="180"/>
      <c r="H29" s="180"/>
      <c r="I29" s="181"/>
      <c r="J29" s="32"/>
      <c r="K29" s="33"/>
      <c r="M29" s="31"/>
    </row>
    <row r="30" spans="2:13" s="14" customFormat="1" ht="12" customHeight="1">
      <c r="B30" s="124">
        <f>B28+7</f>
        <v>39912</v>
      </c>
      <c r="C30" s="125"/>
      <c r="D30" s="182"/>
      <c r="E30" s="183"/>
      <c r="F30" s="183"/>
      <c r="G30" s="183"/>
      <c r="H30" s="183"/>
      <c r="I30" s="184"/>
      <c r="J30" s="34"/>
      <c r="K30" s="35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39919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39926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39933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39940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39947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39954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39961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39968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79" t="s">
        <v>117</v>
      </c>
      <c r="E47" s="180"/>
      <c r="F47" s="180"/>
      <c r="G47" s="180"/>
      <c r="H47" s="180"/>
      <c r="I47" s="181"/>
      <c r="J47" s="32"/>
      <c r="K47" s="33"/>
    </row>
    <row r="48" spans="2:11" s="14" customFormat="1" ht="12" customHeight="1">
      <c r="B48" s="124">
        <f>B46+7</f>
        <v>39975</v>
      </c>
      <c r="C48" s="125"/>
      <c r="D48" s="182"/>
      <c r="E48" s="183"/>
      <c r="F48" s="183"/>
      <c r="G48" s="183"/>
      <c r="H48" s="183"/>
      <c r="I48" s="184"/>
      <c r="J48" s="34"/>
      <c r="K48" s="35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39982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39989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39996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40003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disc5lm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22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155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VLOOKUP($E$2,base5np,2,0)</f>
        <v>2543S 02</v>
      </c>
      <c r="C8" s="189"/>
      <c r="D8" s="203" t="str">
        <f>VLOOKUP($E$2,base5np,3,0)</f>
        <v>ÉTICA EMPRESARIAL</v>
      </c>
      <c r="E8" s="204"/>
      <c r="F8" s="204"/>
      <c r="G8" s="205"/>
      <c r="H8" s="12">
        <f>VLOOKUP($E$2,base5np,5,0)</f>
        <v>407</v>
      </c>
      <c r="I8" s="12">
        <f>VLOOKUP($E$2,base5np,4,0)</f>
        <v>124</v>
      </c>
      <c r="J8" s="12" t="str">
        <f>VLOOKUP($E$2,base5np,6,0)</f>
        <v>5NP</v>
      </c>
      <c r="K8" s="13" t="str">
        <f>R8</f>
        <v>2009/1</v>
      </c>
      <c r="N8" s="22">
        <f>B20</f>
        <v>39877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VLOOKUP($E$2,base5np,7,0)</f>
        <v>Estabelece a relação entre ética, moral, deontologia e sua aplicação no campo profissional. Estuda as dimensões éticas do homem e do profissional da administração, bem como o Código de Ética do administrador.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VLOOKUP($E$2,base5np,8,0)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39877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39884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39891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39898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39905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79" t="s">
        <v>116</v>
      </c>
      <c r="E29" s="180"/>
      <c r="F29" s="180"/>
      <c r="G29" s="180"/>
      <c r="H29" s="180"/>
      <c r="I29" s="181"/>
      <c r="J29" s="32"/>
      <c r="K29" s="33"/>
      <c r="M29" s="31"/>
    </row>
    <row r="30" spans="2:13" s="14" customFormat="1" ht="12" customHeight="1">
      <c r="B30" s="124">
        <f>B28+7</f>
        <v>39912</v>
      </c>
      <c r="C30" s="125"/>
      <c r="D30" s="182"/>
      <c r="E30" s="183"/>
      <c r="F30" s="183"/>
      <c r="G30" s="183"/>
      <c r="H30" s="183"/>
      <c r="I30" s="184"/>
      <c r="J30" s="34"/>
      <c r="K30" s="35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39919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39926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39933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39940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39947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39954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39961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39968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79" t="s">
        <v>117</v>
      </c>
      <c r="E47" s="180"/>
      <c r="F47" s="180"/>
      <c r="G47" s="180"/>
      <c r="H47" s="180"/>
      <c r="I47" s="181"/>
      <c r="J47" s="32"/>
      <c r="K47" s="33"/>
    </row>
    <row r="48" spans="2:11" s="14" customFormat="1" ht="12" customHeight="1">
      <c r="B48" s="124">
        <f>B46+7</f>
        <v>39975</v>
      </c>
      <c r="C48" s="125"/>
      <c r="D48" s="182"/>
      <c r="E48" s="183"/>
      <c r="F48" s="183"/>
      <c r="G48" s="183"/>
      <c r="H48" s="183"/>
      <c r="I48" s="184"/>
      <c r="J48" s="34"/>
      <c r="K48" s="35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39982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39989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39996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40003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E2:K2"/>
    <mergeCell ref="D7:G7"/>
    <mergeCell ref="D6:I6"/>
    <mergeCell ref="B4:C6"/>
    <mergeCell ref="J4:K6"/>
    <mergeCell ref="B54:C54"/>
    <mergeCell ref="D47:I48"/>
    <mergeCell ref="D49:I50"/>
    <mergeCell ref="B49:C49"/>
    <mergeCell ref="B50:C50"/>
    <mergeCell ref="B47:C47"/>
    <mergeCell ref="B48:C48"/>
    <mergeCell ref="D75:K76"/>
    <mergeCell ref="D51:I52"/>
    <mergeCell ref="D53:I54"/>
    <mergeCell ref="D45:I46"/>
    <mergeCell ref="D64:J64"/>
    <mergeCell ref="D61:J61"/>
    <mergeCell ref="B70:K70"/>
    <mergeCell ref="D73:K74"/>
    <mergeCell ref="B8:C8"/>
    <mergeCell ref="B19:C19"/>
    <mergeCell ref="D79:K80"/>
    <mergeCell ref="D81:K82"/>
    <mergeCell ref="B56:C56"/>
    <mergeCell ref="D60:J60"/>
    <mergeCell ref="D55:I56"/>
    <mergeCell ref="B60:C60"/>
    <mergeCell ref="B55:C55"/>
    <mergeCell ref="D77:K78"/>
    <mergeCell ref="D4:I4"/>
    <mergeCell ref="D5:I5"/>
    <mergeCell ref="D29:I30"/>
    <mergeCell ref="D15:K16"/>
    <mergeCell ref="J18:K18"/>
    <mergeCell ref="D8:G8"/>
    <mergeCell ref="D21:I22"/>
    <mergeCell ref="B46:C46"/>
    <mergeCell ref="B42:C42"/>
    <mergeCell ref="B40:C40"/>
    <mergeCell ref="D18:I18"/>
    <mergeCell ref="D83:K84"/>
    <mergeCell ref="B25:C25"/>
    <mergeCell ref="B26:C26"/>
    <mergeCell ref="B27:C27"/>
    <mergeCell ref="B28:C28"/>
    <mergeCell ref="B29:C29"/>
    <mergeCell ref="B30:C30"/>
    <mergeCell ref="D31:I32"/>
    <mergeCell ref="D33:I34"/>
    <mergeCell ref="D35:I36"/>
    <mergeCell ref="D9:K10"/>
    <mergeCell ref="D11:K12"/>
    <mergeCell ref="D19:I20"/>
    <mergeCell ref="B31:C31"/>
    <mergeCell ref="B13:C13"/>
    <mergeCell ref="B20:C20"/>
    <mergeCell ref="B21:C21"/>
    <mergeCell ref="B22:C22"/>
    <mergeCell ref="D39:I40"/>
    <mergeCell ref="D37:I38"/>
    <mergeCell ref="B32:C32"/>
    <mergeCell ref="B37:C37"/>
    <mergeCell ref="B38:C38"/>
    <mergeCell ref="B39:C39"/>
    <mergeCell ref="B52:C52"/>
    <mergeCell ref="B53:C53"/>
    <mergeCell ref="D23:I24"/>
    <mergeCell ref="B23:C23"/>
    <mergeCell ref="B24:C24"/>
    <mergeCell ref="D43:I44"/>
    <mergeCell ref="B51:C51"/>
    <mergeCell ref="B43:C43"/>
    <mergeCell ref="B44:C44"/>
    <mergeCell ref="B45:C45"/>
    <mergeCell ref="B9:C10"/>
    <mergeCell ref="B100:K100"/>
    <mergeCell ref="B101:K101"/>
    <mergeCell ref="B59:K59"/>
    <mergeCell ref="D65:J65"/>
    <mergeCell ref="D66:K66"/>
    <mergeCell ref="D85:K86"/>
    <mergeCell ref="B36:C36"/>
    <mergeCell ref="D67:K67"/>
    <mergeCell ref="D68:K68"/>
    <mergeCell ref="D71:K72"/>
    <mergeCell ref="B11:C12"/>
    <mergeCell ref="B14:C14"/>
    <mergeCell ref="B15:C16"/>
    <mergeCell ref="H14:K14"/>
    <mergeCell ref="D14:F14"/>
    <mergeCell ref="D13:K13"/>
    <mergeCell ref="B66:C66"/>
    <mergeCell ref="B18:C18"/>
    <mergeCell ref="B68:C68"/>
    <mergeCell ref="D25:I26"/>
    <mergeCell ref="D27:I28"/>
    <mergeCell ref="B61:B65"/>
    <mergeCell ref="D62:J62"/>
    <mergeCell ref="D63:J63"/>
    <mergeCell ref="B33:C33"/>
    <mergeCell ref="B34:C34"/>
    <mergeCell ref="B35:C35"/>
    <mergeCell ref="D41:I42"/>
    <mergeCell ref="B41:C41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disc5np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6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161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VLOOKUP($E$2,base6cd,2,0)</f>
        <v>2543S 02</v>
      </c>
      <c r="C8" s="189"/>
      <c r="D8" s="203" t="str">
        <f>VLOOKUP($E$2,base6cd,3,0)</f>
        <v>ÉTICA EMPRESARIAL</v>
      </c>
      <c r="E8" s="204"/>
      <c r="F8" s="204"/>
      <c r="G8" s="205"/>
      <c r="H8" s="12">
        <f>VLOOKUP($E$2,base6cd,5,0)</f>
        <v>807</v>
      </c>
      <c r="I8" s="12">
        <f>VLOOKUP($E$2,base6cd,4,0)</f>
        <v>670</v>
      </c>
      <c r="J8" s="12" t="str">
        <f>VLOOKUP($E$2,base6cd,6,0)</f>
        <v>6CD</v>
      </c>
      <c r="K8" s="13" t="str">
        <f>R8</f>
        <v>2009/1</v>
      </c>
      <c r="N8" s="22">
        <f>B20</f>
        <v>39878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VLOOKUP($E$2,base6cd,7,0)</f>
        <v>Estabelece a relação entre ética, moral, deontologia e sua aplicação no campo profissional. Estuda as dimensões éticas do homem e do profissional da administração, bem como o Código de Ética do administrador.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VLOOKUP($E$2,base6cd,8,0)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39878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39885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39892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39899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39906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79" t="s">
        <v>116</v>
      </c>
      <c r="E29" s="180"/>
      <c r="F29" s="180"/>
      <c r="G29" s="180"/>
      <c r="H29" s="180"/>
      <c r="I29" s="181"/>
      <c r="J29" s="32"/>
      <c r="K29" s="33"/>
      <c r="M29" s="31"/>
    </row>
    <row r="30" spans="2:13" s="14" customFormat="1" ht="12" customHeight="1">
      <c r="B30" s="124">
        <f>B28+7</f>
        <v>39913</v>
      </c>
      <c r="C30" s="125"/>
      <c r="D30" s="182"/>
      <c r="E30" s="183"/>
      <c r="F30" s="183"/>
      <c r="G30" s="183"/>
      <c r="H30" s="183"/>
      <c r="I30" s="184"/>
      <c r="J30" s="34"/>
      <c r="K30" s="35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39920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39927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79" t="s">
        <v>118</v>
      </c>
      <c r="E35" s="180"/>
      <c r="F35" s="180"/>
      <c r="G35" s="180"/>
      <c r="H35" s="180"/>
      <c r="I35" s="181"/>
      <c r="J35" s="32"/>
      <c r="K35" s="33"/>
    </row>
    <row r="36" spans="2:11" s="14" customFormat="1" ht="12" customHeight="1">
      <c r="B36" s="124">
        <f>B34+7</f>
        <v>39934</v>
      </c>
      <c r="C36" s="125"/>
      <c r="D36" s="182"/>
      <c r="E36" s="183"/>
      <c r="F36" s="183"/>
      <c r="G36" s="183"/>
      <c r="H36" s="183"/>
      <c r="I36" s="184"/>
      <c r="J36" s="34"/>
      <c r="K36" s="35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39941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39948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39955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39962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39969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39976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39983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39990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39997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40004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E2:K2"/>
    <mergeCell ref="D7:G7"/>
    <mergeCell ref="D6:I6"/>
    <mergeCell ref="B4:C6"/>
    <mergeCell ref="J4:K6"/>
    <mergeCell ref="B54:C54"/>
    <mergeCell ref="D47:I48"/>
    <mergeCell ref="D49:I50"/>
    <mergeCell ref="B49:C49"/>
    <mergeCell ref="B50:C50"/>
    <mergeCell ref="B47:C47"/>
    <mergeCell ref="B48:C48"/>
    <mergeCell ref="D75:K76"/>
    <mergeCell ref="D51:I52"/>
    <mergeCell ref="D53:I54"/>
    <mergeCell ref="D45:I46"/>
    <mergeCell ref="D64:J64"/>
    <mergeCell ref="D61:J61"/>
    <mergeCell ref="B70:K70"/>
    <mergeCell ref="D73:K74"/>
    <mergeCell ref="B8:C8"/>
    <mergeCell ref="B19:C19"/>
    <mergeCell ref="D79:K80"/>
    <mergeCell ref="D81:K82"/>
    <mergeCell ref="B56:C56"/>
    <mergeCell ref="D60:J60"/>
    <mergeCell ref="D55:I56"/>
    <mergeCell ref="B60:C60"/>
    <mergeCell ref="B55:C55"/>
    <mergeCell ref="D77:K78"/>
    <mergeCell ref="D4:I4"/>
    <mergeCell ref="D5:I5"/>
    <mergeCell ref="D29:I30"/>
    <mergeCell ref="D15:K16"/>
    <mergeCell ref="J18:K18"/>
    <mergeCell ref="D8:G8"/>
    <mergeCell ref="D21:I22"/>
    <mergeCell ref="B46:C46"/>
    <mergeCell ref="B42:C42"/>
    <mergeCell ref="B40:C40"/>
    <mergeCell ref="D18:I18"/>
    <mergeCell ref="D83:K84"/>
    <mergeCell ref="B25:C25"/>
    <mergeCell ref="B26:C26"/>
    <mergeCell ref="B27:C27"/>
    <mergeCell ref="B28:C28"/>
    <mergeCell ref="B29:C29"/>
    <mergeCell ref="B30:C30"/>
    <mergeCell ref="D31:I32"/>
    <mergeCell ref="D33:I34"/>
    <mergeCell ref="D35:I36"/>
    <mergeCell ref="D9:K10"/>
    <mergeCell ref="D11:K12"/>
    <mergeCell ref="D19:I20"/>
    <mergeCell ref="B31:C31"/>
    <mergeCell ref="B13:C13"/>
    <mergeCell ref="B20:C20"/>
    <mergeCell ref="B21:C21"/>
    <mergeCell ref="B22:C22"/>
    <mergeCell ref="D39:I40"/>
    <mergeCell ref="D37:I38"/>
    <mergeCell ref="B32:C32"/>
    <mergeCell ref="B37:C37"/>
    <mergeCell ref="B38:C38"/>
    <mergeCell ref="B39:C39"/>
    <mergeCell ref="B52:C52"/>
    <mergeCell ref="B53:C53"/>
    <mergeCell ref="D23:I24"/>
    <mergeCell ref="B23:C23"/>
    <mergeCell ref="B24:C24"/>
    <mergeCell ref="D43:I44"/>
    <mergeCell ref="B51:C51"/>
    <mergeCell ref="B43:C43"/>
    <mergeCell ref="B44:C44"/>
    <mergeCell ref="B45:C45"/>
    <mergeCell ref="B9:C10"/>
    <mergeCell ref="B100:K100"/>
    <mergeCell ref="B101:K101"/>
    <mergeCell ref="B59:K59"/>
    <mergeCell ref="D65:J65"/>
    <mergeCell ref="D66:K66"/>
    <mergeCell ref="D85:K86"/>
    <mergeCell ref="B36:C36"/>
    <mergeCell ref="D67:K67"/>
    <mergeCell ref="D68:K68"/>
    <mergeCell ref="D71:K72"/>
    <mergeCell ref="B11:C12"/>
    <mergeCell ref="B14:C14"/>
    <mergeCell ref="B15:C16"/>
    <mergeCell ref="H14:K14"/>
    <mergeCell ref="D14:F14"/>
    <mergeCell ref="D13:K13"/>
    <mergeCell ref="B66:C66"/>
    <mergeCell ref="B18:C18"/>
    <mergeCell ref="B68:C68"/>
    <mergeCell ref="D25:I26"/>
    <mergeCell ref="D27:I28"/>
    <mergeCell ref="B61:B65"/>
    <mergeCell ref="D62:J62"/>
    <mergeCell ref="D63:J63"/>
    <mergeCell ref="B33:C33"/>
    <mergeCell ref="B34:C34"/>
    <mergeCell ref="B35:C35"/>
    <mergeCell ref="D41:I42"/>
    <mergeCell ref="B41:C41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disc6cd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24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158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VLOOKUP($E$2,base6lm,2,0)</f>
        <v>2543S 02</v>
      </c>
      <c r="C8" s="189"/>
      <c r="D8" s="203" t="str">
        <f>VLOOKUP($E$2,base6lm,3,0)</f>
        <v>ÉTICA EMPRESARIAL</v>
      </c>
      <c r="E8" s="204"/>
      <c r="F8" s="204"/>
      <c r="G8" s="205"/>
      <c r="H8" s="12">
        <f>VLOOKUP($E$2,base6lm,5,0)</f>
        <v>513</v>
      </c>
      <c r="I8" s="12">
        <f>VLOOKUP($E$2,base6lm,4,0)</f>
        <v>135</v>
      </c>
      <c r="J8" s="12" t="str">
        <f>VLOOKUP($E$2,base6lm,6,0)</f>
        <v>6LM</v>
      </c>
      <c r="K8" s="13" t="str">
        <f>R8</f>
        <v>2009/1</v>
      </c>
      <c r="N8" s="22">
        <f>B20</f>
        <v>39878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VLOOKUP($E$2,base6lm,7,0)</f>
        <v>Estabelece a relação entre ética, moral, deontologia e sua aplicação no campo profissional. Estuda as dimensões éticas do homem e do profissional da administração, bem como o Código de Ética do administrador.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VLOOKUP($E$2,base6lm,8,0)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39878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39885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39892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39899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39906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79" t="s">
        <v>116</v>
      </c>
      <c r="E29" s="180"/>
      <c r="F29" s="180"/>
      <c r="G29" s="180"/>
      <c r="H29" s="180"/>
      <c r="I29" s="181"/>
      <c r="J29" s="32"/>
      <c r="K29" s="33"/>
      <c r="M29" s="31"/>
    </row>
    <row r="30" spans="2:13" s="14" customFormat="1" ht="12" customHeight="1">
      <c r="B30" s="124">
        <f>B28+7</f>
        <v>39913</v>
      </c>
      <c r="C30" s="125"/>
      <c r="D30" s="182"/>
      <c r="E30" s="183"/>
      <c r="F30" s="183"/>
      <c r="G30" s="183"/>
      <c r="H30" s="183"/>
      <c r="I30" s="184"/>
      <c r="J30" s="34"/>
      <c r="K30" s="35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39920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39927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79" t="s">
        <v>118</v>
      </c>
      <c r="E35" s="180"/>
      <c r="F35" s="180"/>
      <c r="G35" s="180"/>
      <c r="H35" s="180"/>
      <c r="I35" s="181"/>
      <c r="J35" s="32"/>
      <c r="K35" s="33"/>
    </row>
    <row r="36" spans="2:11" s="14" customFormat="1" ht="12" customHeight="1">
      <c r="B36" s="124">
        <f>B34+7</f>
        <v>39934</v>
      </c>
      <c r="C36" s="125"/>
      <c r="D36" s="182"/>
      <c r="E36" s="183"/>
      <c r="F36" s="183"/>
      <c r="G36" s="183"/>
      <c r="H36" s="183"/>
      <c r="I36" s="184"/>
      <c r="J36" s="34"/>
      <c r="K36" s="35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39941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39948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39955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39962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39969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39976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39983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39990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39997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40004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E2:K2"/>
    <mergeCell ref="D7:G7"/>
    <mergeCell ref="D6:I6"/>
    <mergeCell ref="B4:C6"/>
    <mergeCell ref="J4:K6"/>
    <mergeCell ref="B54:C54"/>
    <mergeCell ref="D47:I48"/>
    <mergeCell ref="D49:I50"/>
    <mergeCell ref="B49:C49"/>
    <mergeCell ref="B50:C50"/>
    <mergeCell ref="B47:C47"/>
    <mergeCell ref="B48:C48"/>
    <mergeCell ref="D75:K76"/>
    <mergeCell ref="D51:I52"/>
    <mergeCell ref="D53:I54"/>
    <mergeCell ref="D45:I46"/>
    <mergeCell ref="D64:J64"/>
    <mergeCell ref="D61:J61"/>
    <mergeCell ref="B70:K70"/>
    <mergeCell ref="D73:K74"/>
    <mergeCell ref="B8:C8"/>
    <mergeCell ref="B19:C19"/>
    <mergeCell ref="D79:K80"/>
    <mergeCell ref="D81:K82"/>
    <mergeCell ref="B56:C56"/>
    <mergeCell ref="D60:J60"/>
    <mergeCell ref="D55:I56"/>
    <mergeCell ref="B60:C60"/>
    <mergeCell ref="B55:C55"/>
    <mergeCell ref="D77:K78"/>
    <mergeCell ref="D4:I4"/>
    <mergeCell ref="D5:I5"/>
    <mergeCell ref="D29:I30"/>
    <mergeCell ref="D15:K16"/>
    <mergeCell ref="J18:K18"/>
    <mergeCell ref="D8:G8"/>
    <mergeCell ref="D21:I22"/>
    <mergeCell ref="B46:C46"/>
    <mergeCell ref="B42:C42"/>
    <mergeCell ref="B40:C40"/>
    <mergeCell ref="D18:I18"/>
    <mergeCell ref="D83:K84"/>
    <mergeCell ref="B25:C25"/>
    <mergeCell ref="B26:C26"/>
    <mergeCell ref="B27:C27"/>
    <mergeCell ref="B28:C28"/>
    <mergeCell ref="B29:C29"/>
    <mergeCell ref="B30:C30"/>
    <mergeCell ref="D31:I32"/>
    <mergeCell ref="D33:I34"/>
    <mergeCell ref="D35:I36"/>
    <mergeCell ref="D9:K10"/>
    <mergeCell ref="D11:K12"/>
    <mergeCell ref="D19:I20"/>
    <mergeCell ref="B31:C31"/>
    <mergeCell ref="B13:C13"/>
    <mergeCell ref="B20:C20"/>
    <mergeCell ref="B21:C21"/>
    <mergeCell ref="B22:C22"/>
    <mergeCell ref="D39:I40"/>
    <mergeCell ref="D37:I38"/>
    <mergeCell ref="B32:C32"/>
    <mergeCell ref="B37:C37"/>
    <mergeCell ref="B38:C38"/>
    <mergeCell ref="B39:C39"/>
    <mergeCell ref="B52:C52"/>
    <mergeCell ref="B53:C53"/>
    <mergeCell ref="D23:I24"/>
    <mergeCell ref="B23:C23"/>
    <mergeCell ref="B24:C24"/>
    <mergeCell ref="D43:I44"/>
    <mergeCell ref="B51:C51"/>
    <mergeCell ref="B43:C43"/>
    <mergeCell ref="B44:C44"/>
    <mergeCell ref="B45:C45"/>
    <mergeCell ref="B9:C10"/>
    <mergeCell ref="B100:K100"/>
    <mergeCell ref="B101:K101"/>
    <mergeCell ref="B59:K59"/>
    <mergeCell ref="D65:J65"/>
    <mergeCell ref="D66:K66"/>
    <mergeCell ref="D85:K86"/>
    <mergeCell ref="B36:C36"/>
    <mergeCell ref="D67:K67"/>
    <mergeCell ref="D68:K68"/>
    <mergeCell ref="D71:K72"/>
    <mergeCell ref="B11:C12"/>
    <mergeCell ref="B14:C14"/>
    <mergeCell ref="B15:C16"/>
    <mergeCell ref="H14:K14"/>
    <mergeCell ref="D14:F14"/>
    <mergeCell ref="D13:K13"/>
    <mergeCell ref="B66:C66"/>
    <mergeCell ref="B18:C18"/>
    <mergeCell ref="B68:C68"/>
    <mergeCell ref="D25:I26"/>
    <mergeCell ref="D27:I28"/>
    <mergeCell ref="B61:B65"/>
    <mergeCell ref="D62:J62"/>
    <mergeCell ref="D63:J63"/>
    <mergeCell ref="B33:C33"/>
    <mergeCell ref="B34:C34"/>
    <mergeCell ref="B35:C35"/>
    <mergeCell ref="D41:I42"/>
    <mergeCell ref="B41:C41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disc6lm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25"/>
  <dimension ref="B2:R102"/>
  <sheetViews>
    <sheetView showGridLines="0" showRowColHeaders="0" tabSelected="1" zoomScalePageLayoutView="0" workbookViewId="0" topLeftCell="A40">
      <selection activeCell="J33" sqref="J33:K34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24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VLOOKUP($E$2,base6np,2,0)</f>
        <v>254AT 02</v>
      </c>
      <c r="C8" s="189"/>
      <c r="D8" s="203" t="str">
        <f>VLOOKUP($E$2,base6np,3,0)</f>
        <v>ARQUITETURA E MODELAGEM DE NEGÓCIOS</v>
      </c>
      <c r="E8" s="204"/>
      <c r="F8" s="204"/>
      <c r="G8" s="205"/>
      <c r="H8" s="12">
        <f>VLOOKUP($E$2,base6np,5,0)</f>
        <v>408</v>
      </c>
      <c r="I8" s="12">
        <f>VLOOKUP($E$2,base6np,4,0)</f>
        <v>124</v>
      </c>
      <c r="J8" s="12" t="str">
        <f>VLOOKUP($E$2,base6np,6,0)</f>
        <v>6NP</v>
      </c>
      <c r="K8" s="13" t="str">
        <f>R8</f>
        <v>2009/1</v>
      </c>
      <c r="N8" s="22">
        <f>B20</f>
        <v>39878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VLOOKUP($E$2,base6np,7,0)</f>
        <v>A disciplina aborda os elementos necessários à construção do modelo de negócios da empresa alinhados com a aplicação dos recursos de TI, fornecendo subsídios para elaboração do Planejamento Estratégico dos Sistemas de Informações a serem utilizados na gestão.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 t="s">
        <v>137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 t="s">
        <v>463</v>
      </c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 t="s">
        <v>456</v>
      </c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39878</v>
      </c>
      <c r="C20" s="125"/>
      <c r="D20" s="113"/>
      <c r="E20" s="114"/>
      <c r="F20" s="114"/>
      <c r="G20" s="114"/>
      <c r="H20" s="114"/>
      <c r="I20" s="115"/>
      <c r="J20" s="27" t="s">
        <v>232</v>
      </c>
      <c r="K20" s="28"/>
    </row>
    <row r="21" spans="2:11" s="14" customFormat="1" ht="12" customHeight="1">
      <c r="B21" s="122">
        <f>B19+1</f>
        <v>2</v>
      </c>
      <c r="C21" s="123"/>
      <c r="D21" s="110" t="s">
        <v>457</v>
      </c>
      <c r="E21" s="111"/>
      <c r="F21" s="111"/>
      <c r="G21" s="111"/>
      <c r="H21" s="111"/>
      <c r="I21" s="112"/>
      <c r="J21" s="29" t="s">
        <v>232</v>
      </c>
      <c r="K21" s="30"/>
    </row>
    <row r="22" spans="2:11" s="14" customFormat="1" ht="12" customHeight="1">
      <c r="B22" s="124">
        <f>B20+7</f>
        <v>39885</v>
      </c>
      <c r="C22" s="125"/>
      <c r="D22" s="113"/>
      <c r="E22" s="114"/>
      <c r="F22" s="114"/>
      <c r="G22" s="114"/>
      <c r="H22" s="114"/>
      <c r="I22" s="115"/>
      <c r="J22" s="27" t="s">
        <v>237</v>
      </c>
      <c r="K22" s="28"/>
    </row>
    <row r="23" spans="2:11" s="14" customFormat="1" ht="12" customHeight="1">
      <c r="B23" s="122">
        <f>B21+1</f>
        <v>3</v>
      </c>
      <c r="C23" s="123"/>
      <c r="D23" s="110" t="s">
        <v>138</v>
      </c>
      <c r="E23" s="111"/>
      <c r="F23" s="111"/>
      <c r="G23" s="111"/>
      <c r="H23" s="111"/>
      <c r="I23" s="112"/>
      <c r="J23" s="29" t="s">
        <v>232</v>
      </c>
      <c r="K23" s="30"/>
    </row>
    <row r="24" spans="2:11" s="14" customFormat="1" ht="12" customHeight="1">
      <c r="B24" s="124">
        <f>B22+7</f>
        <v>39892</v>
      </c>
      <c r="C24" s="125"/>
      <c r="D24" s="113"/>
      <c r="E24" s="114"/>
      <c r="F24" s="114"/>
      <c r="G24" s="114"/>
      <c r="H24" s="114"/>
      <c r="I24" s="115"/>
      <c r="J24" s="27" t="s">
        <v>237</v>
      </c>
      <c r="K24" s="28" t="s">
        <v>236</v>
      </c>
    </row>
    <row r="25" spans="2:11" s="14" customFormat="1" ht="12" customHeight="1">
      <c r="B25" s="122">
        <f>B23+1</f>
        <v>4</v>
      </c>
      <c r="C25" s="123"/>
      <c r="D25" s="110" t="s">
        <v>133</v>
      </c>
      <c r="E25" s="111"/>
      <c r="F25" s="111"/>
      <c r="G25" s="111"/>
      <c r="H25" s="111"/>
      <c r="I25" s="112"/>
      <c r="J25" s="29" t="s">
        <v>232</v>
      </c>
      <c r="K25" s="30"/>
    </row>
    <row r="26" spans="2:11" s="14" customFormat="1" ht="12" customHeight="1">
      <c r="B26" s="124">
        <f>B24+7</f>
        <v>39899</v>
      </c>
      <c r="C26" s="125"/>
      <c r="D26" s="113"/>
      <c r="E26" s="114"/>
      <c r="F26" s="114"/>
      <c r="G26" s="114"/>
      <c r="H26" s="114"/>
      <c r="I26" s="115"/>
      <c r="J26" s="27" t="s">
        <v>237</v>
      </c>
      <c r="K26" s="28"/>
    </row>
    <row r="27" spans="2:13" s="14" customFormat="1" ht="12" customHeight="1">
      <c r="B27" s="122">
        <f>B25+1</f>
        <v>5</v>
      </c>
      <c r="C27" s="123"/>
      <c r="D27" s="110" t="s">
        <v>139</v>
      </c>
      <c r="E27" s="111"/>
      <c r="F27" s="111"/>
      <c r="G27" s="111"/>
      <c r="H27" s="111"/>
      <c r="I27" s="112"/>
      <c r="J27" s="29" t="s">
        <v>232</v>
      </c>
      <c r="K27" s="30"/>
      <c r="M27" s="31"/>
    </row>
    <row r="28" spans="2:13" s="14" customFormat="1" ht="12" customHeight="1">
      <c r="B28" s="124">
        <f>B26+7</f>
        <v>39906</v>
      </c>
      <c r="C28" s="125"/>
      <c r="D28" s="113"/>
      <c r="E28" s="114"/>
      <c r="F28" s="114"/>
      <c r="G28" s="114"/>
      <c r="H28" s="114"/>
      <c r="I28" s="115"/>
      <c r="J28" s="27" t="s">
        <v>237</v>
      </c>
      <c r="K28" s="28" t="s">
        <v>236</v>
      </c>
      <c r="M28" s="31"/>
    </row>
    <row r="29" spans="2:13" s="14" customFormat="1" ht="12" customHeight="1">
      <c r="B29" s="122">
        <f>B27+1</f>
        <v>6</v>
      </c>
      <c r="C29" s="123"/>
      <c r="D29" s="179" t="s">
        <v>116</v>
      </c>
      <c r="E29" s="180"/>
      <c r="F29" s="180"/>
      <c r="G29" s="180"/>
      <c r="H29" s="180"/>
      <c r="I29" s="181"/>
      <c r="J29" s="32"/>
      <c r="K29" s="33"/>
      <c r="M29" s="31"/>
    </row>
    <row r="30" spans="2:13" s="14" customFormat="1" ht="12" customHeight="1">
      <c r="B30" s="124">
        <f>B28+7</f>
        <v>39913</v>
      </c>
      <c r="C30" s="125"/>
      <c r="D30" s="182"/>
      <c r="E30" s="183"/>
      <c r="F30" s="183"/>
      <c r="G30" s="183"/>
      <c r="H30" s="183"/>
      <c r="I30" s="184"/>
      <c r="J30" s="34"/>
      <c r="K30" s="35"/>
      <c r="M30" s="31"/>
    </row>
    <row r="31" spans="2:13" s="14" customFormat="1" ht="12" customHeight="1">
      <c r="B31" s="122">
        <f>B29+1</f>
        <v>7</v>
      </c>
      <c r="C31" s="123"/>
      <c r="D31" s="110" t="s">
        <v>141</v>
      </c>
      <c r="E31" s="111"/>
      <c r="F31" s="111"/>
      <c r="G31" s="111"/>
      <c r="H31" s="111"/>
      <c r="I31" s="112"/>
      <c r="J31" s="29" t="s">
        <v>232</v>
      </c>
      <c r="K31" s="30"/>
      <c r="M31" s="31"/>
    </row>
    <row r="32" spans="2:13" s="14" customFormat="1" ht="12" customHeight="1">
      <c r="B32" s="124">
        <f>B30+7</f>
        <v>39920</v>
      </c>
      <c r="C32" s="125"/>
      <c r="D32" s="113"/>
      <c r="E32" s="114"/>
      <c r="F32" s="114"/>
      <c r="G32" s="114"/>
      <c r="H32" s="114"/>
      <c r="I32" s="115"/>
      <c r="J32" s="27" t="s">
        <v>237</v>
      </c>
      <c r="K32" s="28" t="s">
        <v>236</v>
      </c>
      <c r="M32" s="31"/>
    </row>
    <row r="33" spans="2:13" s="14" customFormat="1" ht="12" customHeight="1">
      <c r="B33" s="122">
        <f>B31+1</f>
        <v>8</v>
      </c>
      <c r="C33" s="123"/>
      <c r="D33" s="110" t="s">
        <v>140</v>
      </c>
      <c r="E33" s="111"/>
      <c r="F33" s="111"/>
      <c r="G33" s="111"/>
      <c r="H33" s="111"/>
      <c r="I33" s="112"/>
      <c r="J33" s="29" t="s">
        <v>232</v>
      </c>
      <c r="K33" s="30"/>
      <c r="M33" s="31"/>
    </row>
    <row r="34" spans="2:13" s="14" customFormat="1" ht="12" customHeight="1">
      <c r="B34" s="124">
        <f>B32+7</f>
        <v>39927</v>
      </c>
      <c r="C34" s="125"/>
      <c r="D34" s="113"/>
      <c r="E34" s="114"/>
      <c r="F34" s="114"/>
      <c r="G34" s="114"/>
      <c r="H34" s="114"/>
      <c r="I34" s="115"/>
      <c r="J34" s="27" t="s">
        <v>237</v>
      </c>
      <c r="K34" s="28" t="s">
        <v>236</v>
      </c>
      <c r="M34" s="31"/>
    </row>
    <row r="35" spans="2:11" s="14" customFormat="1" ht="12" customHeight="1">
      <c r="B35" s="122">
        <f>B33+1</f>
        <v>9</v>
      </c>
      <c r="C35" s="123"/>
      <c r="D35" s="179" t="s">
        <v>118</v>
      </c>
      <c r="E35" s="180"/>
      <c r="F35" s="180"/>
      <c r="G35" s="180"/>
      <c r="H35" s="180"/>
      <c r="I35" s="181"/>
      <c r="J35" s="32"/>
      <c r="K35" s="33"/>
    </row>
    <row r="36" spans="2:11" s="14" customFormat="1" ht="12" customHeight="1">
      <c r="B36" s="124">
        <f>B34+7</f>
        <v>39934</v>
      </c>
      <c r="C36" s="125"/>
      <c r="D36" s="182"/>
      <c r="E36" s="183"/>
      <c r="F36" s="183"/>
      <c r="G36" s="183"/>
      <c r="H36" s="183"/>
      <c r="I36" s="184"/>
      <c r="J36" s="34"/>
      <c r="K36" s="35"/>
    </row>
    <row r="37" spans="2:11" s="14" customFormat="1" ht="12" customHeight="1">
      <c r="B37" s="122">
        <f>B35+1</f>
        <v>10</v>
      </c>
      <c r="C37" s="123"/>
      <c r="D37" s="110" t="s">
        <v>210</v>
      </c>
      <c r="E37" s="111"/>
      <c r="F37" s="111"/>
      <c r="G37" s="111"/>
      <c r="H37" s="111"/>
      <c r="I37" s="112"/>
      <c r="J37" s="29" t="s">
        <v>232</v>
      </c>
      <c r="K37" s="30"/>
    </row>
    <row r="38" spans="2:11" s="14" customFormat="1" ht="12" customHeight="1">
      <c r="B38" s="124">
        <f>B36+7</f>
        <v>39941</v>
      </c>
      <c r="C38" s="125"/>
      <c r="D38" s="113"/>
      <c r="E38" s="114"/>
      <c r="F38" s="114"/>
      <c r="G38" s="114"/>
      <c r="H38" s="114"/>
      <c r="I38" s="115"/>
      <c r="J38" s="27" t="s">
        <v>237</v>
      </c>
      <c r="K38" s="28"/>
    </row>
    <row r="39" spans="2:11" s="14" customFormat="1" ht="12" customHeight="1">
      <c r="B39" s="122">
        <f>B37+1</f>
        <v>11</v>
      </c>
      <c r="C39" s="123"/>
      <c r="D39" s="110" t="s">
        <v>134</v>
      </c>
      <c r="E39" s="111"/>
      <c r="F39" s="111"/>
      <c r="G39" s="111"/>
      <c r="H39" s="111"/>
      <c r="I39" s="112"/>
      <c r="J39" s="29" t="s">
        <v>232</v>
      </c>
      <c r="K39" s="30"/>
    </row>
    <row r="40" spans="2:11" s="14" customFormat="1" ht="12" customHeight="1">
      <c r="B40" s="124">
        <f>B38+7</f>
        <v>39948</v>
      </c>
      <c r="C40" s="125"/>
      <c r="D40" s="113"/>
      <c r="E40" s="114"/>
      <c r="F40" s="114"/>
      <c r="G40" s="114"/>
      <c r="H40" s="114"/>
      <c r="I40" s="115"/>
      <c r="J40" s="27" t="s">
        <v>237</v>
      </c>
      <c r="K40" s="28" t="s">
        <v>236</v>
      </c>
    </row>
    <row r="41" spans="2:11" s="14" customFormat="1" ht="12" customHeight="1">
      <c r="B41" s="122">
        <f>B39+1</f>
        <v>12</v>
      </c>
      <c r="C41" s="123"/>
      <c r="D41" s="110" t="s">
        <v>135</v>
      </c>
      <c r="E41" s="111"/>
      <c r="F41" s="111"/>
      <c r="G41" s="111"/>
      <c r="H41" s="111"/>
      <c r="I41" s="112"/>
      <c r="J41" s="29" t="s">
        <v>232</v>
      </c>
      <c r="K41" s="30"/>
    </row>
    <row r="42" spans="2:11" s="14" customFormat="1" ht="12" customHeight="1">
      <c r="B42" s="124">
        <f>B40+7</f>
        <v>39955</v>
      </c>
      <c r="C42" s="125"/>
      <c r="D42" s="113"/>
      <c r="E42" s="114"/>
      <c r="F42" s="114"/>
      <c r="G42" s="114"/>
      <c r="H42" s="114"/>
      <c r="I42" s="115"/>
      <c r="J42" s="27" t="s">
        <v>237</v>
      </c>
      <c r="K42" s="28"/>
    </row>
    <row r="43" spans="2:11" s="14" customFormat="1" ht="12" customHeight="1">
      <c r="B43" s="122">
        <f>B41+1</f>
        <v>13</v>
      </c>
      <c r="C43" s="123"/>
      <c r="D43" s="110" t="s">
        <v>142</v>
      </c>
      <c r="E43" s="111"/>
      <c r="F43" s="111"/>
      <c r="G43" s="111"/>
      <c r="H43" s="111"/>
      <c r="I43" s="112"/>
      <c r="J43" s="29" t="s">
        <v>232</v>
      </c>
      <c r="K43" s="30"/>
    </row>
    <row r="44" spans="2:11" s="14" customFormat="1" ht="12" customHeight="1">
      <c r="B44" s="124">
        <f>B42+7</f>
        <v>39962</v>
      </c>
      <c r="C44" s="125"/>
      <c r="D44" s="113"/>
      <c r="E44" s="114"/>
      <c r="F44" s="114"/>
      <c r="G44" s="114"/>
      <c r="H44" s="114"/>
      <c r="I44" s="115"/>
      <c r="J44" s="27" t="s">
        <v>237</v>
      </c>
      <c r="K44" s="28" t="s">
        <v>236</v>
      </c>
    </row>
    <row r="45" spans="2:11" s="14" customFormat="1" ht="12" customHeight="1">
      <c r="B45" s="122">
        <f>B43+1</f>
        <v>14</v>
      </c>
      <c r="C45" s="123"/>
      <c r="D45" s="110" t="s">
        <v>136</v>
      </c>
      <c r="E45" s="111"/>
      <c r="F45" s="111"/>
      <c r="G45" s="111"/>
      <c r="H45" s="111"/>
      <c r="I45" s="112"/>
      <c r="J45" s="29" t="s">
        <v>236</v>
      </c>
      <c r="K45" s="30"/>
    </row>
    <row r="46" spans="2:11" s="14" customFormat="1" ht="12" customHeight="1">
      <c r="B46" s="124">
        <f>B44+7</f>
        <v>39969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 t="s">
        <v>136</v>
      </c>
      <c r="E47" s="111"/>
      <c r="F47" s="111"/>
      <c r="G47" s="111"/>
      <c r="H47" s="111"/>
      <c r="I47" s="112"/>
      <c r="J47" s="29" t="s">
        <v>236</v>
      </c>
      <c r="K47" s="30"/>
    </row>
    <row r="48" spans="2:11" s="14" customFormat="1" ht="12" customHeight="1">
      <c r="B48" s="124">
        <f>B46+7</f>
        <v>39976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 t="s">
        <v>143</v>
      </c>
      <c r="E49" s="111"/>
      <c r="F49" s="111"/>
      <c r="G49" s="111"/>
      <c r="H49" s="111"/>
      <c r="I49" s="112"/>
      <c r="J49" s="29" t="s">
        <v>236</v>
      </c>
      <c r="K49" s="30"/>
    </row>
    <row r="50" spans="2:11" s="14" customFormat="1" ht="12" customHeight="1">
      <c r="B50" s="124">
        <f>B48+7</f>
        <v>39983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 t="s">
        <v>231</v>
      </c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39990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39997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40004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 t="s">
        <v>464</v>
      </c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200" t="s">
        <v>132</v>
      </c>
      <c r="E62" s="201"/>
      <c r="F62" s="201"/>
      <c r="G62" s="201"/>
      <c r="H62" s="201"/>
      <c r="I62" s="201"/>
      <c r="J62" s="202"/>
      <c r="K62" s="71"/>
    </row>
    <row r="63" spans="2:11" s="14" customFormat="1" ht="12.75">
      <c r="B63" s="117"/>
      <c r="C63" s="70" t="s">
        <v>244</v>
      </c>
      <c r="D63" s="119" t="s">
        <v>150</v>
      </c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 t="s">
        <v>259</v>
      </c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 t="s">
        <v>144</v>
      </c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 t="s">
        <v>145</v>
      </c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 t="s">
        <v>146</v>
      </c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 t="s">
        <v>147</v>
      </c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 t="s">
        <v>148</v>
      </c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 t="s">
        <v>149</v>
      </c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4" dxfId="33" stopIfTrue="1">
      <formula>$C61&lt;&gt;""</formula>
    </cfRule>
  </conditionalFormatting>
  <conditionalFormatting sqref="D61:J61">
    <cfRule type="expression" priority="3" dxfId="33" stopIfTrue="1">
      <formula>$C61&lt;&gt;""</formula>
    </cfRule>
  </conditionalFormatting>
  <conditionalFormatting sqref="D62:J62">
    <cfRule type="expression" priority="2" dxfId="33" stopIfTrue="1">
      <formula>$C62&lt;&gt;""</formula>
    </cfRule>
  </conditionalFormatting>
  <conditionalFormatting sqref="D63:J63">
    <cfRule type="expression" priority="1" dxfId="33" stopIfTrue="1">
      <formula>$C63&lt;&gt;""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disc6np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11"/>
  <dimension ref="A1:I19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8.140625" style="0" bestFit="1" customWidth="1"/>
    <col min="2" max="2" width="13.140625" style="0" customWidth="1"/>
    <col min="3" max="3" width="47.421875" style="0" bestFit="1" customWidth="1"/>
    <col min="4" max="6" width="12.8515625" style="0" customWidth="1"/>
    <col min="7" max="9" width="9.140625" style="3" customWidth="1"/>
  </cols>
  <sheetData>
    <row r="1" spans="1:9" ht="12.75">
      <c r="A1" s="6" t="s">
        <v>37</v>
      </c>
      <c r="B1" s="6" t="s">
        <v>227</v>
      </c>
      <c r="C1" s="6" t="s">
        <v>419</v>
      </c>
      <c r="D1" s="6" t="s">
        <v>420</v>
      </c>
      <c r="E1" s="8" t="s">
        <v>421</v>
      </c>
      <c r="F1" s="6" t="s">
        <v>418</v>
      </c>
      <c r="G1" s="7" t="s">
        <v>423</v>
      </c>
      <c r="H1" s="7" t="s">
        <v>424</v>
      </c>
      <c r="I1" s="4"/>
    </row>
    <row r="2" spans="1:8" ht="12.75">
      <c r="A2" s="1" t="s">
        <v>545</v>
      </c>
      <c r="B2" s="2" t="s">
        <v>309</v>
      </c>
      <c r="C2" s="1" t="s">
        <v>310</v>
      </c>
      <c r="D2" s="1">
        <v>670</v>
      </c>
      <c r="E2" s="1">
        <v>807</v>
      </c>
      <c r="F2" s="2" t="s">
        <v>273</v>
      </c>
      <c r="G2" s="4" t="s">
        <v>46</v>
      </c>
      <c r="H2" s="9"/>
    </row>
    <row r="3" spans="1:8" ht="12.75">
      <c r="A3" s="1" t="s">
        <v>78</v>
      </c>
      <c r="B3" s="2" t="s">
        <v>271</v>
      </c>
      <c r="C3" s="1" t="s">
        <v>272</v>
      </c>
      <c r="D3" s="1">
        <v>670</v>
      </c>
      <c r="E3" s="1">
        <v>803</v>
      </c>
      <c r="F3" s="2" t="s">
        <v>273</v>
      </c>
      <c r="G3" s="4" t="s">
        <v>48</v>
      </c>
      <c r="H3" s="9"/>
    </row>
    <row r="4" spans="1:8" ht="12.75">
      <c r="A4" s="1" t="s">
        <v>91</v>
      </c>
      <c r="B4" s="2" t="s">
        <v>284</v>
      </c>
      <c r="C4" s="1" t="s">
        <v>285</v>
      </c>
      <c r="D4" s="1">
        <v>670</v>
      </c>
      <c r="E4" s="1">
        <v>804</v>
      </c>
      <c r="F4" s="2" t="s">
        <v>273</v>
      </c>
      <c r="G4" s="4" t="s">
        <v>49</v>
      </c>
      <c r="H4" s="9"/>
    </row>
    <row r="5" spans="1:8" ht="12.75">
      <c r="A5" s="1" t="s">
        <v>28</v>
      </c>
      <c r="B5" s="2" t="s">
        <v>366</v>
      </c>
      <c r="C5" s="1" t="s">
        <v>367</v>
      </c>
      <c r="D5" s="1">
        <v>145</v>
      </c>
      <c r="E5" s="1">
        <v>508</v>
      </c>
      <c r="F5" s="2" t="s">
        <v>365</v>
      </c>
      <c r="G5" s="4" t="s">
        <v>57</v>
      </c>
      <c r="H5" s="9"/>
    </row>
    <row r="6" spans="1:8" ht="12.75">
      <c r="A6" s="1" t="s">
        <v>183</v>
      </c>
      <c r="B6" s="2" t="s">
        <v>389</v>
      </c>
      <c r="C6" s="1" t="s">
        <v>390</v>
      </c>
      <c r="D6" s="1">
        <v>569</v>
      </c>
      <c r="E6" s="1">
        <v>714</v>
      </c>
      <c r="F6" s="2" t="s">
        <v>242</v>
      </c>
      <c r="G6" s="9" t="s">
        <v>446</v>
      </c>
      <c r="H6" s="9" t="s">
        <v>445</v>
      </c>
    </row>
    <row r="7" spans="1:8" ht="12.75">
      <c r="A7" s="1" t="s">
        <v>109</v>
      </c>
      <c r="B7" s="2" t="s">
        <v>385</v>
      </c>
      <c r="C7" s="1" t="s">
        <v>386</v>
      </c>
      <c r="D7" s="1">
        <v>125</v>
      </c>
      <c r="E7" s="1">
        <v>609</v>
      </c>
      <c r="F7" s="2" t="s">
        <v>242</v>
      </c>
      <c r="G7" s="4" t="s">
        <v>481</v>
      </c>
      <c r="H7" s="4" t="s">
        <v>482</v>
      </c>
    </row>
    <row r="8" spans="1:8" ht="12.75">
      <c r="A8" s="1" t="s">
        <v>180</v>
      </c>
      <c r="B8" s="2" t="s">
        <v>381</v>
      </c>
      <c r="C8" s="1" t="s">
        <v>382</v>
      </c>
      <c r="D8" s="1">
        <v>680</v>
      </c>
      <c r="E8" s="1">
        <v>310</v>
      </c>
      <c r="F8" s="2" t="s">
        <v>242</v>
      </c>
      <c r="G8" s="9" t="s">
        <v>440</v>
      </c>
      <c r="H8" s="9" t="s">
        <v>439</v>
      </c>
    </row>
    <row r="9" spans="1:8" ht="12.75">
      <c r="A9" s="1" t="s">
        <v>192</v>
      </c>
      <c r="B9" s="2" t="s">
        <v>263</v>
      </c>
      <c r="C9" s="1" t="s">
        <v>264</v>
      </c>
      <c r="D9" s="1">
        <v>125</v>
      </c>
      <c r="E9" s="1">
        <v>603</v>
      </c>
      <c r="F9" s="2" t="s">
        <v>242</v>
      </c>
      <c r="G9" s="4" t="s">
        <v>475</v>
      </c>
      <c r="H9" s="9"/>
    </row>
    <row r="10" spans="1:8" ht="12.75">
      <c r="A10" s="1" t="s">
        <v>195</v>
      </c>
      <c r="B10" s="2" t="s">
        <v>263</v>
      </c>
      <c r="C10" s="1" t="s">
        <v>264</v>
      </c>
      <c r="D10" s="1">
        <v>145</v>
      </c>
      <c r="E10" s="1">
        <v>501</v>
      </c>
      <c r="F10" s="2" t="s">
        <v>242</v>
      </c>
      <c r="G10" s="4" t="s">
        <v>475</v>
      </c>
      <c r="H10" s="9"/>
    </row>
    <row r="11" spans="1:8" ht="12.75">
      <c r="A11" s="1" t="s">
        <v>550</v>
      </c>
      <c r="B11" s="2" t="s">
        <v>292</v>
      </c>
      <c r="C11" s="1" t="s">
        <v>293</v>
      </c>
      <c r="D11" s="1">
        <v>125</v>
      </c>
      <c r="E11" s="1">
        <v>608</v>
      </c>
      <c r="F11" s="2" t="s">
        <v>242</v>
      </c>
      <c r="G11" s="4" t="s">
        <v>43</v>
      </c>
      <c r="H11" s="9"/>
    </row>
    <row r="12" spans="1:8" ht="12.75">
      <c r="A12" s="1" t="s">
        <v>541</v>
      </c>
      <c r="B12" s="2" t="s">
        <v>307</v>
      </c>
      <c r="C12" s="1" t="s">
        <v>308</v>
      </c>
      <c r="D12" s="1">
        <v>124</v>
      </c>
      <c r="E12" s="1">
        <v>407</v>
      </c>
      <c r="F12" s="2" t="s">
        <v>242</v>
      </c>
      <c r="G12" s="4" t="s">
        <v>44</v>
      </c>
      <c r="H12" s="9"/>
    </row>
    <row r="13" spans="1:8" ht="12.75">
      <c r="A13" s="1" t="s">
        <v>539</v>
      </c>
      <c r="B13" s="2" t="s">
        <v>307</v>
      </c>
      <c r="C13" s="1" t="s">
        <v>308</v>
      </c>
      <c r="D13" s="1">
        <v>135</v>
      </c>
      <c r="E13" s="1">
        <v>513</v>
      </c>
      <c r="F13" s="2" t="s">
        <v>242</v>
      </c>
      <c r="G13" s="4" t="s">
        <v>44</v>
      </c>
      <c r="H13" s="9"/>
    </row>
    <row r="14" spans="1:8" ht="12.75">
      <c r="A14" s="1" t="s">
        <v>172</v>
      </c>
      <c r="B14" s="2" t="s">
        <v>276</v>
      </c>
      <c r="C14" s="1" t="s">
        <v>277</v>
      </c>
      <c r="D14" s="1">
        <v>135</v>
      </c>
      <c r="E14" s="1">
        <v>614</v>
      </c>
      <c r="F14" s="2" t="s">
        <v>242</v>
      </c>
      <c r="G14" s="4" t="s">
        <v>45</v>
      </c>
      <c r="H14" s="9"/>
    </row>
    <row r="15" spans="1:8" ht="12.75">
      <c r="A15" s="1" t="s">
        <v>549</v>
      </c>
      <c r="B15" s="2" t="s">
        <v>309</v>
      </c>
      <c r="C15" s="1" t="s">
        <v>310</v>
      </c>
      <c r="D15" s="1">
        <v>680</v>
      </c>
      <c r="E15" s="1">
        <v>307</v>
      </c>
      <c r="F15" s="2" t="s">
        <v>242</v>
      </c>
      <c r="G15" s="4" t="s">
        <v>46</v>
      </c>
      <c r="H15" s="9"/>
    </row>
    <row r="16" spans="1:9" ht="12.75">
      <c r="A16" s="1" t="s">
        <v>518</v>
      </c>
      <c r="B16" s="2" t="s">
        <v>253</v>
      </c>
      <c r="C16" s="1" t="s">
        <v>260</v>
      </c>
      <c r="D16" s="1">
        <v>124</v>
      </c>
      <c r="E16" s="1">
        <v>404</v>
      </c>
      <c r="F16" s="2" t="s">
        <v>242</v>
      </c>
      <c r="G16" s="4" t="s">
        <v>47</v>
      </c>
      <c r="H16" s="9"/>
      <c r="I16" s="5"/>
    </row>
    <row r="17" spans="1:8" ht="12.75">
      <c r="A17" s="1" t="s">
        <v>77</v>
      </c>
      <c r="B17" s="2" t="s">
        <v>271</v>
      </c>
      <c r="C17" s="1" t="s">
        <v>272</v>
      </c>
      <c r="D17" s="1">
        <v>126</v>
      </c>
      <c r="E17" s="1">
        <v>803</v>
      </c>
      <c r="F17" s="2" t="s">
        <v>242</v>
      </c>
      <c r="G17" s="4" t="s">
        <v>48</v>
      </c>
      <c r="H17" s="9"/>
    </row>
    <row r="18" spans="1:8" ht="12.75">
      <c r="A18" s="1" t="s">
        <v>82</v>
      </c>
      <c r="B18" s="2" t="s">
        <v>271</v>
      </c>
      <c r="C18" s="1" t="s">
        <v>272</v>
      </c>
      <c r="D18" s="1">
        <v>145</v>
      </c>
      <c r="E18" s="1">
        <v>503</v>
      </c>
      <c r="F18" s="2" t="s">
        <v>242</v>
      </c>
      <c r="G18" s="4" t="s">
        <v>48</v>
      </c>
      <c r="H18" s="9"/>
    </row>
    <row r="19" spans="1:8" ht="12.75">
      <c r="A19" s="1" t="s">
        <v>90</v>
      </c>
      <c r="B19" s="2" t="s">
        <v>284</v>
      </c>
      <c r="C19" s="1" t="s">
        <v>285</v>
      </c>
      <c r="D19" s="1">
        <v>126</v>
      </c>
      <c r="E19" s="1">
        <v>311</v>
      </c>
      <c r="F19" s="2" t="s">
        <v>242</v>
      </c>
      <c r="G19" s="4" t="s">
        <v>49</v>
      </c>
      <c r="H19" s="9"/>
    </row>
    <row r="20" spans="1:8" ht="12.75">
      <c r="A20" s="1" t="s">
        <v>87</v>
      </c>
      <c r="B20" s="2" t="s">
        <v>284</v>
      </c>
      <c r="C20" s="1" t="s">
        <v>285</v>
      </c>
      <c r="D20" s="1">
        <v>145</v>
      </c>
      <c r="E20" s="1">
        <v>504</v>
      </c>
      <c r="F20" s="2" t="s">
        <v>242</v>
      </c>
      <c r="G20" s="4" t="s">
        <v>49</v>
      </c>
      <c r="H20" s="9"/>
    </row>
    <row r="21" spans="1:8" ht="12.75">
      <c r="A21" s="1" t="s">
        <v>112</v>
      </c>
      <c r="B21" s="2" t="s">
        <v>339</v>
      </c>
      <c r="C21" s="1" t="s">
        <v>340</v>
      </c>
      <c r="D21" s="1">
        <v>126</v>
      </c>
      <c r="E21" s="1">
        <v>410</v>
      </c>
      <c r="F21" s="2" t="s">
        <v>242</v>
      </c>
      <c r="G21" s="4" t="s">
        <v>469</v>
      </c>
      <c r="H21" s="9"/>
    </row>
    <row r="22" spans="1:8" ht="12.75">
      <c r="A22" s="1" t="s">
        <v>495</v>
      </c>
      <c r="B22" s="2" t="s">
        <v>363</v>
      </c>
      <c r="C22" s="1" t="s">
        <v>364</v>
      </c>
      <c r="D22" s="1">
        <v>135</v>
      </c>
      <c r="E22" s="1">
        <v>612</v>
      </c>
      <c r="F22" s="2" t="s">
        <v>242</v>
      </c>
      <c r="G22" s="4" t="s">
        <v>53</v>
      </c>
      <c r="H22" s="9"/>
    </row>
    <row r="23" spans="1:8" ht="12.75">
      <c r="A23" s="1" t="s">
        <v>131</v>
      </c>
      <c r="B23" s="2" t="s">
        <v>278</v>
      </c>
      <c r="C23" s="1" t="s">
        <v>279</v>
      </c>
      <c r="D23" s="1">
        <v>135</v>
      </c>
      <c r="E23" s="1">
        <v>613</v>
      </c>
      <c r="F23" s="2" t="s">
        <v>242</v>
      </c>
      <c r="G23" s="4" t="s">
        <v>54</v>
      </c>
      <c r="H23" s="9"/>
    </row>
    <row r="24" spans="1:8" ht="12.75">
      <c r="A24" s="1" t="s">
        <v>98</v>
      </c>
      <c r="B24" s="2" t="s">
        <v>248</v>
      </c>
      <c r="C24" s="1" t="s">
        <v>249</v>
      </c>
      <c r="D24" s="1">
        <v>145</v>
      </c>
      <c r="E24" s="1">
        <v>510</v>
      </c>
      <c r="F24" s="2" t="s">
        <v>242</v>
      </c>
      <c r="G24" s="4" t="s">
        <v>55</v>
      </c>
      <c r="H24" s="9"/>
    </row>
    <row r="25" spans="1:8" ht="12.75">
      <c r="A25" s="1" t="s">
        <v>201</v>
      </c>
      <c r="B25" s="2" t="s">
        <v>266</v>
      </c>
      <c r="C25" s="1" t="s">
        <v>267</v>
      </c>
      <c r="D25" s="1">
        <v>125</v>
      </c>
      <c r="E25" s="1">
        <v>414</v>
      </c>
      <c r="F25" s="2" t="s">
        <v>242</v>
      </c>
      <c r="G25" s="4" t="s">
        <v>56</v>
      </c>
      <c r="H25" s="9"/>
    </row>
    <row r="26" spans="1:8" ht="12.75">
      <c r="A26" s="1" t="s">
        <v>197</v>
      </c>
      <c r="B26" s="2" t="s">
        <v>266</v>
      </c>
      <c r="C26" s="1" t="s">
        <v>267</v>
      </c>
      <c r="D26" s="1">
        <v>145</v>
      </c>
      <c r="E26" s="1">
        <v>509</v>
      </c>
      <c r="F26" s="2" t="s">
        <v>242</v>
      </c>
      <c r="G26" s="4" t="s">
        <v>56</v>
      </c>
      <c r="H26" s="9"/>
    </row>
    <row r="27" spans="1:8" ht="12.75">
      <c r="A27" s="1" t="s">
        <v>105</v>
      </c>
      <c r="B27" s="2" t="s">
        <v>346</v>
      </c>
      <c r="C27" s="1" t="s">
        <v>347</v>
      </c>
      <c r="D27" s="1">
        <v>135</v>
      </c>
      <c r="E27" s="1">
        <v>514</v>
      </c>
      <c r="F27" s="2" t="s">
        <v>242</v>
      </c>
      <c r="G27" s="9" t="s">
        <v>430</v>
      </c>
      <c r="H27" s="9" t="s">
        <v>429</v>
      </c>
    </row>
    <row r="28" spans="1:8" ht="12.75">
      <c r="A28" s="1" t="s">
        <v>526</v>
      </c>
      <c r="B28" s="2" t="s">
        <v>374</v>
      </c>
      <c r="C28" s="1" t="s">
        <v>375</v>
      </c>
      <c r="D28" s="1">
        <v>124</v>
      </c>
      <c r="E28" s="1">
        <v>403</v>
      </c>
      <c r="F28" s="2" t="s">
        <v>242</v>
      </c>
      <c r="G28" s="4" t="s">
        <v>63</v>
      </c>
      <c r="H28" s="9"/>
    </row>
    <row r="29" spans="1:8" ht="12.75">
      <c r="A29" s="1" t="s">
        <v>152</v>
      </c>
      <c r="B29" s="2" t="s">
        <v>317</v>
      </c>
      <c r="C29" s="1" t="s">
        <v>318</v>
      </c>
      <c r="D29" s="1">
        <v>125</v>
      </c>
      <c r="E29" s="1">
        <v>607</v>
      </c>
      <c r="F29" s="2" t="s">
        <v>242</v>
      </c>
      <c r="G29" s="4" t="s">
        <v>69</v>
      </c>
      <c r="H29" s="9"/>
    </row>
    <row r="30" spans="1:8" ht="12.75">
      <c r="A30" s="1" t="s">
        <v>15</v>
      </c>
      <c r="B30" s="2" t="s">
        <v>353</v>
      </c>
      <c r="C30" s="1" t="s">
        <v>354</v>
      </c>
      <c r="D30" s="1">
        <v>236</v>
      </c>
      <c r="E30" s="1"/>
      <c r="F30" s="2" t="s">
        <v>242</v>
      </c>
      <c r="G30" s="1" t="s">
        <v>70</v>
      </c>
      <c r="H30" s="9"/>
    </row>
    <row r="31" spans="1:8" ht="12.75">
      <c r="A31" s="1" t="s">
        <v>203</v>
      </c>
      <c r="B31" s="2" t="s">
        <v>313</v>
      </c>
      <c r="C31" s="1" t="s">
        <v>314</v>
      </c>
      <c r="D31" s="1">
        <v>135</v>
      </c>
      <c r="E31" s="1">
        <v>611</v>
      </c>
      <c r="F31" s="2" t="s">
        <v>242</v>
      </c>
      <c r="G31" s="4" t="s">
        <v>72</v>
      </c>
      <c r="H31" s="9"/>
    </row>
    <row r="32" spans="1:8" ht="12.75">
      <c r="A32" s="1" t="s">
        <v>4</v>
      </c>
      <c r="B32" s="2" t="s">
        <v>376</v>
      </c>
      <c r="C32" s="1" t="s">
        <v>377</v>
      </c>
      <c r="D32" s="1">
        <v>135</v>
      </c>
      <c r="E32" s="1">
        <v>309</v>
      </c>
      <c r="F32" s="2" t="s">
        <v>242</v>
      </c>
      <c r="G32" s="4" t="s">
        <v>73</v>
      </c>
      <c r="H32" s="9"/>
    </row>
    <row r="33" spans="1:8" ht="12.75">
      <c r="A33" s="1" t="s">
        <v>36</v>
      </c>
      <c r="B33" s="2" t="s">
        <v>282</v>
      </c>
      <c r="C33" s="1" t="s">
        <v>283</v>
      </c>
      <c r="D33" s="1">
        <v>680</v>
      </c>
      <c r="E33" s="1">
        <v>308</v>
      </c>
      <c r="F33" s="2" t="s">
        <v>242</v>
      </c>
      <c r="G33" s="4" t="s">
        <v>74</v>
      </c>
      <c r="H33" s="9"/>
    </row>
    <row r="34" spans="1:8" ht="12.75">
      <c r="A34" s="1" t="s">
        <v>104</v>
      </c>
      <c r="B34" s="2" t="s">
        <v>372</v>
      </c>
      <c r="C34" s="1" t="s">
        <v>373</v>
      </c>
      <c r="D34" s="1">
        <v>135</v>
      </c>
      <c r="E34" s="1">
        <v>512</v>
      </c>
      <c r="F34" s="2" t="s">
        <v>242</v>
      </c>
      <c r="G34" s="9" t="s">
        <v>428</v>
      </c>
      <c r="H34" s="9" t="s">
        <v>427</v>
      </c>
    </row>
    <row r="35" spans="1:8" ht="12.75">
      <c r="A35" s="1" t="s">
        <v>114</v>
      </c>
      <c r="B35" s="2" t="s">
        <v>398</v>
      </c>
      <c r="C35" s="1" t="s">
        <v>470</v>
      </c>
      <c r="D35" s="1">
        <v>680</v>
      </c>
      <c r="E35" s="1">
        <v>302</v>
      </c>
      <c r="F35" s="2" t="s">
        <v>242</v>
      </c>
      <c r="G35" s="1" t="s">
        <v>471</v>
      </c>
      <c r="H35" s="9"/>
    </row>
    <row r="36" spans="1:8" ht="12.75">
      <c r="A36" s="1" t="s">
        <v>188</v>
      </c>
      <c r="B36" s="2" t="s">
        <v>251</v>
      </c>
      <c r="C36" s="1" t="s">
        <v>252</v>
      </c>
      <c r="D36" s="1">
        <v>125</v>
      </c>
      <c r="E36" s="1">
        <v>601</v>
      </c>
      <c r="F36" s="2" t="s">
        <v>242</v>
      </c>
      <c r="G36" s="4" t="s">
        <v>474</v>
      </c>
      <c r="H36" s="9"/>
    </row>
    <row r="37" spans="1:8" ht="12.75">
      <c r="A37" s="1" t="s">
        <v>179</v>
      </c>
      <c r="B37" s="2" t="s">
        <v>344</v>
      </c>
      <c r="C37" s="1" t="s">
        <v>345</v>
      </c>
      <c r="D37" s="1">
        <v>680</v>
      </c>
      <c r="E37" s="1">
        <v>312</v>
      </c>
      <c r="F37" s="2" t="s">
        <v>343</v>
      </c>
      <c r="G37" s="9" t="s">
        <v>438</v>
      </c>
      <c r="H37" s="9" t="s">
        <v>437</v>
      </c>
    </row>
    <row r="38" spans="1:8" ht="12.75">
      <c r="A38" s="1" t="s">
        <v>29</v>
      </c>
      <c r="B38" s="2" t="s">
        <v>368</v>
      </c>
      <c r="C38" s="1" t="s">
        <v>369</v>
      </c>
      <c r="D38" s="1">
        <v>145</v>
      </c>
      <c r="E38" s="1">
        <v>508</v>
      </c>
      <c r="F38" s="2" t="s">
        <v>343</v>
      </c>
      <c r="G38" s="4" t="s">
        <v>68</v>
      </c>
      <c r="H38" s="9"/>
    </row>
    <row r="39" spans="1:8" ht="12.75">
      <c r="A39" s="1" t="s">
        <v>535</v>
      </c>
      <c r="B39" s="2" t="s">
        <v>378</v>
      </c>
      <c r="C39" s="1" t="s">
        <v>379</v>
      </c>
      <c r="D39" s="1">
        <v>145</v>
      </c>
      <c r="E39" s="1">
        <v>507</v>
      </c>
      <c r="F39" s="2" t="s">
        <v>343</v>
      </c>
      <c r="G39" s="4" t="s">
        <v>71</v>
      </c>
      <c r="H39" s="9"/>
    </row>
    <row r="40" spans="1:8" ht="12.75">
      <c r="A40" s="1" t="s">
        <v>128</v>
      </c>
      <c r="B40" s="2" t="s">
        <v>278</v>
      </c>
      <c r="C40" s="1" t="s">
        <v>279</v>
      </c>
      <c r="D40" s="1">
        <v>670</v>
      </c>
      <c r="E40" s="1">
        <v>801</v>
      </c>
      <c r="F40" s="2" t="s">
        <v>286</v>
      </c>
      <c r="G40" s="4" t="s">
        <v>54</v>
      </c>
      <c r="H40" s="9"/>
    </row>
    <row r="41" spans="1:8" ht="12.75">
      <c r="A41" s="1" t="s">
        <v>194</v>
      </c>
      <c r="B41" s="2" t="s">
        <v>263</v>
      </c>
      <c r="C41" s="1" t="s">
        <v>264</v>
      </c>
      <c r="D41" s="1">
        <v>670</v>
      </c>
      <c r="E41" s="1">
        <v>803</v>
      </c>
      <c r="F41" s="2" t="s">
        <v>286</v>
      </c>
      <c r="G41" s="4" t="s">
        <v>475</v>
      </c>
      <c r="H41" s="9"/>
    </row>
    <row r="42" spans="1:8" ht="12.75">
      <c r="A42" s="1" t="s">
        <v>552</v>
      </c>
      <c r="B42" s="2" t="s">
        <v>292</v>
      </c>
      <c r="C42" s="1" t="s">
        <v>293</v>
      </c>
      <c r="D42" s="1">
        <v>670</v>
      </c>
      <c r="E42" s="1">
        <v>812</v>
      </c>
      <c r="F42" s="2" t="s">
        <v>286</v>
      </c>
      <c r="G42" s="4" t="s">
        <v>43</v>
      </c>
      <c r="H42" s="9"/>
    </row>
    <row r="43" spans="1:8" ht="12.75">
      <c r="A43" s="1" t="s">
        <v>32</v>
      </c>
      <c r="B43" s="2" t="s">
        <v>383</v>
      </c>
      <c r="C43" s="1" t="s">
        <v>384</v>
      </c>
      <c r="D43" s="1">
        <v>670</v>
      </c>
      <c r="E43" s="1">
        <v>807</v>
      </c>
      <c r="F43" s="2" t="s">
        <v>286</v>
      </c>
      <c r="G43" s="4" t="s">
        <v>42</v>
      </c>
      <c r="H43" s="9"/>
    </row>
    <row r="44" spans="1:8" ht="12.75">
      <c r="A44" s="1" t="s">
        <v>3</v>
      </c>
      <c r="B44" s="2" t="s">
        <v>376</v>
      </c>
      <c r="C44" s="1" t="s">
        <v>377</v>
      </c>
      <c r="D44" s="1">
        <v>670</v>
      </c>
      <c r="E44" s="1">
        <v>809</v>
      </c>
      <c r="F44" s="2" t="s">
        <v>286</v>
      </c>
      <c r="G44" s="4" t="s">
        <v>73</v>
      </c>
      <c r="H44" s="9"/>
    </row>
    <row r="45" spans="1:8" ht="12.75">
      <c r="A45" s="1" t="s">
        <v>157</v>
      </c>
      <c r="B45" s="2" t="s">
        <v>298</v>
      </c>
      <c r="C45" s="1" t="s">
        <v>299</v>
      </c>
      <c r="D45" s="1">
        <v>134</v>
      </c>
      <c r="E45" s="1">
        <v>310</v>
      </c>
      <c r="F45" s="2" t="s">
        <v>301</v>
      </c>
      <c r="G45" s="4" t="s">
        <v>472</v>
      </c>
      <c r="H45" s="9"/>
    </row>
    <row r="46" spans="1:8" ht="12.75">
      <c r="A46" s="1" t="s">
        <v>533</v>
      </c>
      <c r="B46" s="2" t="s">
        <v>378</v>
      </c>
      <c r="C46" s="1" t="s">
        <v>379</v>
      </c>
      <c r="D46" s="1">
        <v>125</v>
      </c>
      <c r="E46" s="1">
        <v>607</v>
      </c>
      <c r="F46" s="2" t="s">
        <v>301</v>
      </c>
      <c r="G46" s="4" t="s">
        <v>71</v>
      </c>
      <c r="H46" s="9"/>
    </row>
    <row r="47" spans="1:8" ht="12.75">
      <c r="A47" s="1" t="s">
        <v>500</v>
      </c>
      <c r="B47" s="2" t="s">
        <v>269</v>
      </c>
      <c r="C47" s="1" t="s">
        <v>270</v>
      </c>
      <c r="D47" s="1">
        <v>125</v>
      </c>
      <c r="E47" s="1">
        <v>601</v>
      </c>
      <c r="F47" s="2" t="s">
        <v>265</v>
      </c>
      <c r="G47" s="4" t="s">
        <v>476</v>
      </c>
      <c r="H47" s="9"/>
    </row>
    <row r="48" spans="1:8" ht="12.75">
      <c r="A48" s="1" t="s">
        <v>503</v>
      </c>
      <c r="B48" s="2" t="s">
        <v>269</v>
      </c>
      <c r="C48" s="1" t="s">
        <v>270</v>
      </c>
      <c r="D48" s="1">
        <v>126</v>
      </c>
      <c r="E48" s="1">
        <v>412</v>
      </c>
      <c r="F48" s="2" t="s">
        <v>265</v>
      </c>
      <c r="G48" s="4" t="s">
        <v>476</v>
      </c>
      <c r="H48" s="9"/>
    </row>
    <row r="49" spans="1:8" ht="12.75">
      <c r="A49" s="1" t="s">
        <v>108</v>
      </c>
      <c r="B49" s="2" t="s">
        <v>385</v>
      </c>
      <c r="C49" s="1" t="s">
        <v>386</v>
      </c>
      <c r="D49" s="1">
        <v>135</v>
      </c>
      <c r="E49" s="1">
        <v>512</v>
      </c>
      <c r="F49" s="2" t="s">
        <v>265</v>
      </c>
      <c r="G49" s="4" t="s">
        <v>481</v>
      </c>
      <c r="H49" s="4" t="s">
        <v>482</v>
      </c>
    </row>
    <row r="50" spans="1:8" ht="12.75">
      <c r="A50" s="1" t="s">
        <v>193</v>
      </c>
      <c r="B50" s="2" t="s">
        <v>263</v>
      </c>
      <c r="C50" s="1" t="s">
        <v>264</v>
      </c>
      <c r="D50" s="1">
        <v>135</v>
      </c>
      <c r="E50" s="1">
        <v>611</v>
      </c>
      <c r="F50" s="2" t="s">
        <v>265</v>
      </c>
      <c r="G50" s="4" t="s">
        <v>475</v>
      </c>
      <c r="H50" s="9"/>
    </row>
    <row r="51" spans="1:8" ht="12.75">
      <c r="A51" s="1" t="s">
        <v>551</v>
      </c>
      <c r="B51" s="2" t="s">
        <v>292</v>
      </c>
      <c r="C51" s="1" t="s">
        <v>293</v>
      </c>
      <c r="D51" s="1">
        <v>135</v>
      </c>
      <c r="E51" s="1">
        <v>511</v>
      </c>
      <c r="F51" s="2" t="s">
        <v>265</v>
      </c>
      <c r="G51" s="4" t="s">
        <v>43</v>
      </c>
      <c r="H51" s="9"/>
    </row>
    <row r="52" spans="1:8" ht="12.75">
      <c r="A52" s="1" t="s">
        <v>542</v>
      </c>
      <c r="B52" s="2" t="s">
        <v>307</v>
      </c>
      <c r="C52" s="1" t="s">
        <v>308</v>
      </c>
      <c r="D52" s="1">
        <v>680</v>
      </c>
      <c r="E52" s="1">
        <v>307</v>
      </c>
      <c r="F52" s="2" t="s">
        <v>265</v>
      </c>
      <c r="G52" s="4" t="s">
        <v>44</v>
      </c>
      <c r="H52" s="9"/>
    </row>
    <row r="53" spans="1:8" ht="12.75">
      <c r="A53" s="1" t="s">
        <v>176</v>
      </c>
      <c r="B53" s="2" t="s">
        <v>276</v>
      </c>
      <c r="C53" s="1" t="s">
        <v>277</v>
      </c>
      <c r="D53" s="1">
        <v>124</v>
      </c>
      <c r="E53" s="1">
        <v>402</v>
      </c>
      <c r="F53" s="2" t="s">
        <v>265</v>
      </c>
      <c r="G53" s="4" t="s">
        <v>45</v>
      </c>
      <c r="H53" s="9"/>
    </row>
    <row r="54" spans="1:8" ht="12.75">
      <c r="A54" s="1" t="s">
        <v>544</v>
      </c>
      <c r="B54" s="2" t="s">
        <v>309</v>
      </c>
      <c r="C54" s="1" t="s">
        <v>310</v>
      </c>
      <c r="D54" s="1">
        <v>145</v>
      </c>
      <c r="E54" s="1">
        <v>507</v>
      </c>
      <c r="F54" s="2" t="s">
        <v>265</v>
      </c>
      <c r="G54" s="4" t="s">
        <v>46</v>
      </c>
      <c r="H54" s="9"/>
    </row>
    <row r="55" spans="1:8" ht="12.75">
      <c r="A55" s="1" t="s">
        <v>522</v>
      </c>
      <c r="B55" s="2" t="s">
        <v>253</v>
      </c>
      <c r="C55" s="1" t="s">
        <v>260</v>
      </c>
      <c r="D55" s="1">
        <v>680</v>
      </c>
      <c r="E55" s="1">
        <v>304</v>
      </c>
      <c r="F55" s="2" t="s">
        <v>265</v>
      </c>
      <c r="G55" s="4" t="s">
        <v>47</v>
      </c>
      <c r="H55" s="9"/>
    </row>
    <row r="56" spans="1:8" ht="12.75">
      <c r="A56" s="1" t="s">
        <v>81</v>
      </c>
      <c r="B56" s="2" t="s">
        <v>271</v>
      </c>
      <c r="C56" s="1" t="s">
        <v>272</v>
      </c>
      <c r="D56" s="1">
        <v>125</v>
      </c>
      <c r="E56" s="1">
        <v>603</v>
      </c>
      <c r="F56" s="2" t="s">
        <v>265</v>
      </c>
      <c r="G56" s="4" t="s">
        <v>48</v>
      </c>
      <c r="H56" s="9"/>
    </row>
    <row r="57" spans="1:8" ht="12.75">
      <c r="A57" s="1" t="s">
        <v>85</v>
      </c>
      <c r="B57" s="2" t="s">
        <v>284</v>
      </c>
      <c r="C57" s="1" t="s">
        <v>285</v>
      </c>
      <c r="D57" s="1">
        <v>125</v>
      </c>
      <c r="E57" s="1">
        <v>604</v>
      </c>
      <c r="F57" s="2" t="s">
        <v>265</v>
      </c>
      <c r="G57" s="4" t="s">
        <v>49</v>
      </c>
      <c r="H57" s="9"/>
    </row>
    <row r="58" spans="1:8" ht="12.75">
      <c r="A58" s="1" t="s">
        <v>110</v>
      </c>
      <c r="B58" s="2" t="s">
        <v>339</v>
      </c>
      <c r="C58" s="1" t="s">
        <v>340</v>
      </c>
      <c r="D58" s="1">
        <v>145</v>
      </c>
      <c r="E58" s="1">
        <v>811</v>
      </c>
      <c r="F58" s="2" t="s">
        <v>265</v>
      </c>
      <c r="G58" s="4" t="s">
        <v>469</v>
      </c>
      <c r="H58" s="9"/>
    </row>
    <row r="59" spans="1:8" ht="12.75">
      <c r="A59" s="1" t="s">
        <v>496</v>
      </c>
      <c r="B59" s="2" t="s">
        <v>363</v>
      </c>
      <c r="C59" s="1" t="s">
        <v>364</v>
      </c>
      <c r="D59" s="1">
        <v>145</v>
      </c>
      <c r="E59" s="1">
        <v>502</v>
      </c>
      <c r="F59" s="2" t="s">
        <v>265</v>
      </c>
      <c r="G59" s="4" t="s">
        <v>53</v>
      </c>
      <c r="H59" s="9"/>
    </row>
    <row r="60" spans="1:8" ht="12.75">
      <c r="A60" s="1" t="s">
        <v>129</v>
      </c>
      <c r="B60" s="2" t="s">
        <v>278</v>
      </c>
      <c r="C60" s="1" t="s">
        <v>279</v>
      </c>
      <c r="D60" s="1">
        <v>124</v>
      </c>
      <c r="E60" s="1">
        <v>401</v>
      </c>
      <c r="F60" s="2" t="s">
        <v>265</v>
      </c>
      <c r="G60" s="4" t="s">
        <v>54</v>
      </c>
      <c r="H60" s="9"/>
    </row>
    <row r="61" spans="1:8" ht="12.75">
      <c r="A61" s="1" t="s">
        <v>96</v>
      </c>
      <c r="B61" s="2" t="s">
        <v>248</v>
      </c>
      <c r="C61" s="1" t="s">
        <v>249</v>
      </c>
      <c r="D61" s="1">
        <v>125</v>
      </c>
      <c r="E61" s="1">
        <v>610</v>
      </c>
      <c r="F61" s="2" t="s">
        <v>265</v>
      </c>
      <c r="G61" s="4" t="s">
        <v>55</v>
      </c>
      <c r="H61" s="9"/>
    </row>
    <row r="62" spans="1:8" ht="12.75">
      <c r="A62" s="1" t="s">
        <v>200</v>
      </c>
      <c r="B62" s="2" t="s">
        <v>266</v>
      </c>
      <c r="C62" s="1" t="s">
        <v>267</v>
      </c>
      <c r="D62" s="1">
        <v>135</v>
      </c>
      <c r="E62" s="1">
        <v>309</v>
      </c>
      <c r="F62" s="2" t="s">
        <v>265</v>
      </c>
      <c r="G62" s="4" t="s">
        <v>56</v>
      </c>
      <c r="H62" s="9"/>
    </row>
    <row r="63" spans="1:8" ht="12.75">
      <c r="A63" s="1" t="s">
        <v>517</v>
      </c>
      <c r="B63" s="2" t="s">
        <v>274</v>
      </c>
      <c r="C63" s="1" t="s">
        <v>275</v>
      </c>
      <c r="D63" s="1">
        <v>236</v>
      </c>
      <c r="E63" s="1"/>
      <c r="F63" s="2" t="s">
        <v>265</v>
      </c>
      <c r="G63" s="4" t="s">
        <v>64</v>
      </c>
      <c r="H63" s="9"/>
    </row>
    <row r="64" spans="1:8" ht="12.75">
      <c r="A64" s="1" t="s">
        <v>30</v>
      </c>
      <c r="B64" s="2" t="s">
        <v>407</v>
      </c>
      <c r="C64" s="1" t="s">
        <v>408</v>
      </c>
      <c r="D64" s="1">
        <v>145</v>
      </c>
      <c r="E64" s="1">
        <v>508</v>
      </c>
      <c r="F64" s="2" t="s">
        <v>265</v>
      </c>
      <c r="G64" s="4" t="s">
        <v>41</v>
      </c>
      <c r="H64" s="9"/>
    </row>
    <row r="65" spans="1:8" ht="12.75">
      <c r="A65" s="1" t="s">
        <v>153</v>
      </c>
      <c r="B65" s="2" t="s">
        <v>317</v>
      </c>
      <c r="C65" s="1" t="s">
        <v>318</v>
      </c>
      <c r="D65" s="1">
        <v>135</v>
      </c>
      <c r="E65" s="1">
        <v>513</v>
      </c>
      <c r="F65" s="2" t="s">
        <v>265</v>
      </c>
      <c r="G65" s="4" t="s">
        <v>69</v>
      </c>
      <c r="H65" s="9"/>
    </row>
    <row r="66" spans="1:8" ht="12.75">
      <c r="A66" s="1" t="s">
        <v>12</v>
      </c>
      <c r="B66" s="2" t="s">
        <v>353</v>
      </c>
      <c r="C66" s="1" t="s">
        <v>354</v>
      </c>
      <c r="D66" s="1">
        <v>680</v>
      </c>
      <c r="E66" s="1">
        <v>314</v>
      </c>
      <c r="F66" s="2" t="s">
        <v>265</v>
      </c>
      <c r="G66" s="1" t="s">
        <v>70</v>
      </c>
      <c r="H66" s="9"/>
    </row>
    <row r="67" spans="1:8" ht="12.75">
      <c r="A67" s="1" t="s">
        <v>202</v>
      </c>
      <c r="B67" s="2" t="s">
        <v>313</v>
      </c>
      <c r="C67" s="1" t="s">
        <v>314</v>
      </c>
      <c r="D67" s="1">
        <v>124</v>
      </c>
      <c r="E67" s="1">
        <v>403</v>
      </c>
      <c r="F67" s="2" t="s">
        <v>265</v>
      </c>
      <c r="G67" s="4" t="s">
        <v>72</v>
      </c>
      <c r="H67" s="9"/>
    </row>
    <row r="68" spans="1:8" ht="12.75">
      <c r="A68" s="1" t="s">
        <v>9</v>
      </c>
      <c r="B68" s="2" t="s">
        <v>387</v>
      </c>
      <c r="C68" s="1" t="s">
        <v>388</v>
      </c>
      <c r="D68" s="1">
        <v>145</v>
      </c>
      <c r="E68" s="1">
        <v>509</v>
      </c>
      <c r="F68" s="2" t="s">
        <v>265</v>
      </c>
      <c r="G68" s="4" t="s">
        <v>491</v>
      </c>
      <c r="H68" s="9"/>
    </row>
    <row r="69" spans="1:8" ht="12.75">
      <c r="A69" s="1" t="s">
        <v>6</v>
      </c>
      <c r="B69" s="2" t="s">
        <v>376</v>
      </c>
      <c r="C69" s="1" t="s">
        <v>377</v>
      </c>
      <c r="D69" s="1">
        <v>124</v>
      </c>
      <c r="E69" s="1">
        <v>408</v>
      </c>
      <c r="F69" s="2" t="s">
        <v>265</v>
      </c>
      <c r="G69" s="4" t="s">
        <v>73</v>
      </c>
      <c r="H69" s="9"/>
    </row>
    <row r="70" spans="1:8" ht="12.75">
      <c r="A70" s="1" t="s">
        <v>33</v>
      </c>
      <c r="B70" s="2" t="s">
        <v>401</v>
      </c>
      <c r="C70" s="1" t="s">
        <v>402</v>
      </c>
      <c r="D70" s="1">
        <v>125</v>
      </c>
      <c r="E70" s="1">
        <v>608</v>
      </c>
      <c r="F70" s="2" t="s">
        <v>265</v>
      </c>
      <c r="G70" s="4" t="s">
        <v>75</v>
      </c>
      <c r="H70" s="9"/>
    </row>
    <row r="71" spans="1:8" ht="12.75">
      <c r="A71" s="1" t="s">
        <v>125</v>
      </c>
      <c r="B71" s="2" t="s">
        <v>403</v>
      </c>
      <c r="C71" s="1" t="s">
        <v>404</v>
      </c>
      <c r="D71" s="1">
        <v>680</v>
      </c>
      <c r="E71" s="1">
        <v>303</v>
      </c>
      <c r="F71" s="2" t="s">
        <v>265</v>
      </c>
      <c r="G71" s="4" t="s">
        <v>76</v>
      </c>
      <c r="H71" s="9"/>
    </row>
    <row r="72" spans="1:8" ht="12.75">
      <c r="A72" s="1" t="s">
        <v>169</v>
      </c>
      <c r="B72" s="2" t="s">
        <v>319</v>
      </c>
      <c r="C72" s="1" t="s">
        <v>320</v>
      </c>
      <c r="D72" s="1">
        <v>680</v>
      </c>
      <c r="E72" s="1">
        <v>312</v>
      </c>
      <c r="F72" s="2" t="s">
        <v>265</v>
      </c>
      <c r="G72" s="4" t="s">
        <v>484</v>
      </c>
      <c r="H72" s="9" t="s">
        <v>483</v>
      </c>
    </row>
    <row r="73" spans="1:8" ht="12.75">
      <c r="A73" s="1" t="s">
        <v>189</v>
      </c>
      <c r="B73" s="2" t="s">
        <v>251</v>
      </c>
      <c r="C73" s="1" t="s">
        <v>252</v>
      </c>
      <c r="D73" s="1">
        <v>135</v>
      </c>
      <c r="E73" s="1">
        <v>613</v>
      </c>
      <c r="F73" s="2" t="s">
        <v>265</v>
      </c>
      <c r="G73" s="4" t="s">
        <v>474</v>
      </c>
      <c r="H73" s="9"/>
    </row>
    <row r="74" spans="1:8" ht="12.75">
      <c r="A74" s="1" t="s">
        <v>160</v>
      </c>
      <c r="B74" s="2" t="s">
        <v>298</v>
      </c>
      <c r="C74" s="1" t="s">
        <v>299</v>
      </c>
      <c r="D74" s="1">
        <v>146</v>
      </c>
      <c r="E74" s="1">
        <v>609</v>
      </c>
      <c r="F74" s="2" t="s">
        <v>304</v>
      </c>
      <c r="G74" s="4" t="s">
        <v>472</v>
      </c>
      <c r="H74" s="9"/>
    </row>
    <row r="75" spans="1:8" ht="12.75">
      <c r="A75" s="1" t="s">
        <v>163</v>
      </c>
      <c r="B75" s="2" t="s">
        <v>391</v>
      </c>
      <c r="C75" s="1" t="s">
        <v>392</v>
      </c>
      <c r="D75" s="1">
        <v>145</v>
      </c>
      <c r="E75" s="1">
        <v>510</v>
      </c>
      <c r="F75" s="2" t="s">
        <v>304</v>
      </c>
      <c r="G75" s="9" t="s">
        <v>467</v>
      </c>
      <c r="H75" s="9" t="s">
        <v>466</v>
      </c>
    </row>
    <row r="76" spans="1:8" ht="12.75">
      <c r="A76" s="1" t="s">
        <v>532</v>
      </c>
      <c r="B76" s="2" t="s">
        <v>378</v>
      </c>
      <c r="C76" s="1" t="s">
        <v>379</v>
      </c>
      <c r="D76" s="1">
        <v>124</v>
      </c>
      <c r="E76" s="1">
        <v>407</v>
      </c>
      <c r="F76" s="2" t="s">
        <v>304</v>
      </c>
      <c r="G76" s="4" t="s">
        <v>71</v>
      </c>
      <c r="H76" s="9"/>
    </row>
    <row r="77" spans="1:8" ht="12.75">
      <c r="A77" s="1" t="s">
        <v>16</v>
      </c>
      <c r="B77" s="2" t="s">
        <v>288</v>
      </c>
      <c r="C77" s="1" t="s">
        <v>289</v>
      </c>
      <c r="D77" s="1">
        <v>670</v>
      </c>
      <c r="E77" s="1">
        <v>809</v>
      </c>
      <c r="F77" s="2" t="s">
        <v>287</v>
      </c>
      <c r="G77" s="4" t="s">
        <v>61</v>
      </c>
      <c r="H77" s="9"/>
    </row>
    <row r="78" spans="1:8" ht="12.75">
      <c r="A78" s="1" t="s">
        <v>537</v>
      </c>
      <c r="B78" s="2" t="s">
        <v>378</v>
      </c>
      <c r="C78" s="1" t="s">
        <v>379</v>
      </c>
      <c r="D78" s="1">
        <v>670</v>
      </c>
      <c r="E78" s="1">
        <v>807</v>
      </c>
      <c r="F78" s="2" t="s">
        <v>287</v>
      </c>
      <c r="G78" s="4" t="s">
        <v>71</v>
      </c>
      <c r="H78" s="9"/>
    </row>
    <row r="79" spans="1:8" ht="12.75">
      <c r="A79" s="1" t="s">
        <v>527</v>
      </c>
      <c r="B79" s="2" t="s">
        <v>349</v>
      </c>
      <c r="C79" s="1" t="s">
        <v>350</v>
      </c>
      <c r="D79" s="1">
        <v>670</v>
      </c>
      <c r="E79" s="1">
        <v>803</v>
      </c>
      <c r="F79" s="2" t="s">
        <v>348</v>
      </c>
      <c r="G79" s="4" t="s">
        <v>60</v>
      </c>
      <c r="H79" s="9"/>
    </row>
    <row r="80" spans="1:8" ht="12.75">
      <c r="A80" s="1" t="s">
        <v>528</v>
      </c>
      <c r="B80" s="2" t="s">
        <v>414</v>
      </c>
      <c r="C80" s="1" t="s">
        <v>415</v>
      </c>
      <c r="D80" s="1">
        <v>670</v>
      </c>
      <c r="E80" s="1">
        <v>804</v>
      </c>
      <c r="F80" s="2" t="s">
        <v>348</v>
      </c>
      <c r="G80" s="4" t="s">
        <v>62</v>
      </c>
      <c r="H80" s="9"/>
    </row>
    <row r="81" spans="1:8" ht="12.75">
      <c r="A81" s="1" t="s">
        <v>14</v>
      </c>
      <c r="B81" s="2" t="s">
        <v>353</v>
      </c>
      <c r="C81" s="1" t="s">
        <v>354</v>
      </c>
      <c r="D81" s="1">
        <v>670</v>
      </c>
      <c r="E81" s="1">
        <v>812</v>
      </c>
      <c r="F81" s="2" t="s">
        <v>348</v>
      </c>
      <c r="G81" s="1" t="s">
        <v>70</v>
      </c>
      <c r="H81" s="9"/>
    </row>
    <row r="82" spans="1:8" ht="12.75">
      <c r="A82" s="1" t="s">
        <v>19</v>
      </c>
      <c r="B82" s="2" t="s">
        <v>337</v>
      </c>
      <c r="C82" s="1" t="s">
        <v>338</v>
      </c>
      <c r="D82" s="1">
        <v>670</v>
      </c>
      <c r="E82" s="1">
        <v>809</v>
      </c>
      <c r="F82" s="2" t="s">
        <v>336</v>
      </c>
      <c r="G82" s="4" t="s">
        <v>468</v>
      </c>
      <c r="H82" s="9" t="s">
        <v>468</v>
      </c>
    </row>
    <row r="83" spans="1:8" ht="12.75">
      <c r="A83" s="1" t="s">
        <v>22</v>
      </c>
      <c r="B83" s="2" t="s">
        <v>337</v>
      </c>
      <c r="C83" s="1" t="s">
        <v>338</v>
      </c>
      <c r="D83" s="1">
        <v>135</v>
      </c>
      <c r="E83" s="1">
        <v>309</v>
      </c>
      <c r="F83" s="2" t="s">
        <v>380</v>
      </c>
      <c r="G83" s="4" t="s">
        <v>468</v>
      </c>
      <c r="H83" s="9"/>
    </row>
    <row r="84" spans="1:8" ht="12.75">
      <c r="A84" s="1" t="s">
        <v>17</v>
      </c>
      <c r="B84" s="2" t="s">
        <v>288</v>
      </c>
      <c r="C84" s="1" t="s">
        <v>289</v>
      </c>
      <c r="D84" s="1">
        <v>125</v>
      </c>
      <c r="E84" s="1">
        <v>414</v>
      </c>
      <c r="F84" s="2" t="s">
        <v>380</v>
      </c>
      <c r="G84" s="4" t="s">
        <v>61</v>
      </c>
      <c r="H84" s="9"/>
    </row>
    <row r="85" spans="1:8" ht="12.75">
      <c r="A85" s="1" t="s">
        <v>534</v>
      </c>
      <c r="B85" s="2" t="s">
        <v>378</v>
      </c>
      <c r="C85" s="1" t="s">
        <v>379</v>
      </c>
      <c r="D85" s="1">
        <v>135</v>
      </c>
      <c r="E85" s="1">
        <v>513</v>
      </c>
      <c r="F85" s="2" t="s">
        <v>380</v>
      </c>
      <c r="G85" s="4" t="s">
        <v>71</v>
      </c>
      <c r="H85" s="9"/>
    </row>
    <row r="86" spans="1:8" ht="12.75">
      <c r="A86" s="1" t="s">
        <v>504</v>
      </c>
      <c r="B86" s="2" t="s">
        <v>269</v>
      </c>
      <c r="C86" s="1" t="s">
        <v>270</v>
      </c>
      <c r="D86" s="1">
        <v>134</v>
      </c>
      <c r="E86" s="1">
        <v>311</v>
      </c>
      <c r="F86" s="2" t="s">
        <v>262</v>
      </c>
      <c r="G86" s="4" t="s">
        <v>476</v>
      </c>
      <c r="H86" s="9"/>
    </row>
    <row r="87" spans="1:8" ht="12.75">
      <c r="A87" s="1" t="s">
        <v>501</v>
      </c>
      <c r="B87" s="2" t="s">
        <v>269</v>
      </c>
      <c r="C87" s="1" t="s">
        <v>270</v>
      </c>
      <c r="D87" s="1">
        <v>135</v>
      </c>
      <c r="E87" s="1">
        <v>613</v>
      </c>
      <c r="F87" s="2" t="s">
        <v>262</v>
      </c>
      <c r="G87" s="4" t="s">
        <v>476</v>
      </c>
      <c r="H87" s="9"/>
    </row>
    <row r="88" spans="1:8" ht="12.75">
      <c r="A88" s="1" t="s">
        <v>191</v>
      </c>
      <c r="B88" s="2" t="s">
        <v>263</v>
      </c>
      <c r="C88" s="1" t="s">
        <v>264</v>
      </c>
      <c r="D88" s="1">
        <v>124</v>
      </c>
      <c r="E88" s="1">
        <v>403</v>
      </c>
      <c r="F88" s="2" t="s">
        <v>262</v>
      </c>
      <c r="G88" s="4" t="s">
        <v>475</v>
      </c>
      <c r="H88" s="9"/>
    </row>
    <row r="89" spans="1:8" ht="12.75">
      <c r="A89" s="1" t="s">
        <v>1</v>
      </c>
      <c r="B89" s="2" t="s">
        <v>292</v>
      </c>
      <c r="C89" s="1" t="s">
        <v>293</v>
      </c>
      <c r="D89" s="1">
        <v>124</v>
      </c>
      <c r="E89" s="1">
        <v>411</v>
      </c>
      <c r="F89" s="2" t="s">
        <v>262</v>
      </c>
      <c r="G89" s="4" t="s">
        <v>43</v>
      </c>
      <c r="H89" s="9"/>
    </row>
    <row r="90" spans="1:8" ht="12.75">
      <c r="A90" s="1" t="s">
        <v>175</v>
      </c>
      <c r="B90" s="2" t="s">
        <v>276</v>
      </c>
      <c r="C90" s="1" t="s">
        <v>277</v>
      </c>
      <c r="D90" s="1">
        <v>680</v>
      </c>
      <c r="E90" s="1">
        <v>302</v>
      </c>
      <c r="F90" s="2" t="s">
        <v>262</v>
      </c>
      <c r="G90" s="4" t="s">
        <v>45</v>
      </c>
      <c r="H90" s="9"/>
    </row>
    <row r="91" spans="1:8" ht="12.75">
      <c r="A91" s="1" t="s">
        <v>547</v>
      </c>
      <c r="B91" s="2" t="s">
        <v>309</v>
      </c>
      <c r="C91" s="1" t="s">
        <v>310</v>
      </c>
      <c r="D91" s="1">
        <v>125</v>
      </c>
      <c r="E91" s="1">
        <v>607</v>
      </c>
      <c r="F91" s="2" t="s">
        <v>262</v>
      </c>
      <c r="G91" s="4" t="s">
        <v>46</v>
      </c>
      <c r="H91" s="9"/>
    </row>
    <row r="92" spans="1:8" ht="12.75">
      <c r="A92" s="1" t="s">
        <v>521</v>
      </c>
      <c r="B92" s="2" t="s">
        <v>253</v>
      </c>
      <c r="C92" s="1" t="s">
        <v>260</v>
      </c>
      <c r="D92" s="1">
        <v>145</v>
      </c>
      <c r="E92" s="1">
        <v>504</v>
      </c>
      <c r="F92" s="2" t="s">
        <v>262</v>
      </c>
      <c r="G92" s="4" t="s">
        <v>47</v>
      </c>
      <c r="H92" s="9"/>
    </row>
    <row r="93" spans="1:8" ht="12.75">
      <c r="A93" s="1" t="s">
        <v>79</v>
      </c>
      <c r="B93" s="2" t="s">
        <v>271</v>
      </c>
      <c r="C93" s="1" t="s">
        <v>272</v>
      </c>
      <c r="D93" s="1">
        <v>135</v>
      </c>
      <c r="E93" s="1">
        <v>611</v>
      </c>
      <c r="F93" s="2" t="s">
        <v>262</v>
      </c>
      <c r="G93" s="4" t="s">
        <v>48</v>
      </c>
      <c r="H93" s="9"/>
    </row>
    <row r="94" spans="1:8" ht="12.75">
      <c r="A94" s="1" t="s">
        <v>83</v>
      </c>
      <c r="B94" s="2" t="s">
        <v>271</v>
      </c>
      <c r="C94" s="1" t="s">
        <v>272</v>
      </c>
      <c r="D94" s="1">
        <v>146</v>
      </c>
      <c r="E94" s="1">
        <v>312</v>
      </c>
      <c r="F94" s="2" t="s">
        <v>262</v>
      </c>
      <c r="G94" s="4" t="s">
        <v>48</v>
      </c>
      <c r="H94" s="9"/>
    </row>
    <row r="95" spans="1:8" ht="12.75">
      <c r="A95" s="1" t="s">
        <v>86</v>
      </c>
      <c r="B95" s="2" t="s">
        <v>284</v>
      </c>
      <c r="C95" s="1" t="s">
        <v>285</v>
      </c>
      <c r="D95" s="1">
        <v>135</v>
      </c>
      <c r="E95" s="1">
        <v>612</v>
      </c>
      <c r="F95" s="2" t="s">
        <v>262</v>
      </c>
      <c r="G95" s="4" t="s">
        <v>49</v>
      </c>
      <c r="H95" s="9"/>
    </row>
    <row r="96" spans="1:8" ht="12.75">
      <c r="A96" s="1" t="s">
        <v>92</v>
      </c>
      <c r="B96" s="2" t="s">
        <v>332</v>
      </c>
      <c r="C96" s="1" t="s">
        <v>333</v>
      </c>
      <c r="D96" s="1">
        <v>125</v>
      </c>
      <c r="E96" s="1">
        <v>609</v>
      </c>
      <c r="F96" s="2" t="s">
        <v>262</v>
      </c>
      <c r="G96" s="4" t="s">
        <v>69</v>
      </c>
      <c r="H96" s="9"/>
    </row>
    <row r="97" spans="1:8" ht="12.75">
      <c r="A97" s="1" t="s">
        <v>111</v>
      </c>
      <c r="B97" s="2" t="s">
        <v>339</v>
      </c>
      <c r="C97" s="1" t="s">
        <v>340</v>
      </c>
      <c r="D97" s="1">
        <v>125</v>
      </c>
      <c r="E97" s="1">
        <v>602</v>
      </c>
      <c r="F97" s="2" t="s">
        <v>262</v>
      </c>
      <c r="G97" s="4" t="s">
        <v>469</v>
      </c>
      <c r="H97" s="9"/>
    </row>
    <row r="98" spans="1:8" ht="12.75">
      <c r="A98" s="1" t="s">
        <v>126</v>
      </c>
      <c r="B98" s="2" t="s">
        <v>278</v>
      </c>
      <c r="C98" s="1" t="s">
        <v>279</v>
      </c>
      <c r="D98" s="1">
        <v>126</v>
      </c>
      <c r="E98" s="1">
        <v>313</v>
      </c>
      <c r="F98" s="2" t="s">
        <v>262</v>
      </c>
      <c r="G98" s="4" t="s">
        <v>54</v>
      </c>
      <c r="H98" s="9"/>
    </row>
    <row r="99" spans="1:8" ht="12.75">
      <c r="A99" s="1" t="s">
        <v>151</v>
      </c>
      <c r="B99" s="2" t="s">
        <v>278</v>
      </c>
      <c r="C99" s="1" t="s">
        <v>279</v>
      </c>
      <c r="D99" s="1">
        <v>680</v>
      </c>
      <c r="E99" s="1">
        <v>301</v>
      </c>
      <c r="F99" s="2" t="s">
        <v>262</v>
      </c>
      <c r="G99" s="4" t="s">
        <v>54</v>
      </c>
      <c r="H99" s="9"/>
    </row>
    <row r="100" spans="1:8" ht="12.75">
      <c r="A100" s="1" t="s">
        <v>95</v>
      </c>
      <c r="B100" s="2" t="s">
        <v>248</v>
      </c>
      <c r="C100" s="1" t="s">
        <v>249</v>
      </c>
      <c r="D100" s="1">
        <v>124</v>
      </c>
      <c r="E100" s="1">
        <v>410</v>
      </c>
      <c r="F100" s="2" t="s">
        <v>262</v>
      </c>
      <c r="G100" s="4" t="s">
        <v>55</v>
      </c>
      <c r="H100" s="9"/>
    </row>
    <row r="101" spans="1:8" ht="12.75">
      <c r="A101" s="1" t="s">
        <v>97</v>
      </c>
      <c r="B101" s="2" t="s">
        <v>248</v>
      </c>
      <c r="C101" s="1" t="s">
        <v>249</v>
      </c>
      <c r="D101" s="1">
        <v>135</v>
      </c>
      <c r="E101" s="1">
        <v>514</v>
      </c>
      <c r="F101" s="2" t="s">
        <v>262</v>
      </c>
      <c r="G101" s="4" t="s">
        <v>55</v>
      </c>
      <c r="H101" s="9"/>
    </row>
    <row r="102" spans="1:8" ht="12.75">
      <c r="A102" s="1" t="s">
        <v>102</v>
      </c>
      <c r="B102" s="2" t="s">
        <v>327</v>
      </c>
      <c r="C102" s="1" t="s">
        <v>267</v>
      </c>
      <c r="D102" s="1">
        <v>135</v>
      </c>
      <c r="E102" s="1">
        <v>512</v>
      </c>
      <c r="F102" s="2" t="s">
        <v>262</v>
      </c>
      <c r="G102" s="4" t="s">
        <v>56</v>
      </c>
      <c r="H102" s="9"/>
    </row>
    <row r="103" spans="1:8" ht="12.75">
      <c r="A103" s="1" t="s">
        <v>182</v>
      </c>
      <c r="B103" s="2" t="s">
        <v>323</v>
      </c>
      <c r="C103" s="1" t="s">
        <v>324</v>
      </c>
      <c r="D103" s="1">
        <v>680</v>
      </c>
      <c r="E103" s="1">
        <v>310</v>
      </c>
      <c r="F103" s="2" t="s">
        <v>262</v>
      </c>
      <c r="G103" s="4" t="s">
        <v>444</v>
      </c>
      <c r="H103" s="9" t="s">
        <v>443</v>
      </c>
    </row>
    <row r="104" spans="1:8" ht="12.75">
      <c r="A104" s="1" t="s">
        <v>524</v>
      </c>
      <c r="B104" s="2" t="s">
        <v>416</v>
      </c>
      <c r="C104" s="1" t="s">
        <v>417</v>
      </c>
      <c r="D104" s="1">
        <v>145</v>
      </c>
      <c r="E104" s="1">
        <v>503</v>
      </c>
      <c r="F104" s="2" t="s">
        <v>262</v>
      </c>
      <c r="G104" s="4" t="s">
        <v>58</v>
      </c>
      <c r="H104" s="9"/>
    </row>
    <row r="105" spans="1:8" ht="12.75">
      <c r="A105" s="1" t="s">
        <v>27</v>
      </c>
      <c r="B105" s="2" t="s">
        <v>315</v>
      </c>
      <c r="C105" s="1" t="s">
        <v>316</v>
      </c>
      <c r="D105" s="1">
        <v>236</v>
      </c>
      <c r="E105" s="1"/>
      <c r="F105" s="2" t="s">
        <v>262</v>
      </c>
      <c r="G105" s="4" t="s">
        <v>59</v>
      </c>
      <c r="H105" s="9"/>
    </row>
    <row r="106" spans="1:8" ht="12.75">
      <c r="A106" s="1" t="s">
        <v>106</v>
      </c>
      <c r="B106" s="2" t="s">
        <v>346</v>
      </c>
      <c r="C106" s="1" t="s">
        <v>347</v>
      </c>
      <c r="D106" s="1">
        <v>145</v>
      </c>
      <c r="E106" s="1">
        <v>510</v>
      </c>
      <c r="F106" s="2" t="s">
        <v>262</v>
      </c>
      <c r="G106" s="9" t="s">
        <v>430</v>
      </c>
      <c r="H106" s="9" t="s">
        <v>429</v>
      </c>
    </row>
    <row r="107" spans="1:8" ht="12.75">
      <c r="A107" s="1" t="s">
        <v>515</v>
      </c>
      <c r="B107" s="2" t="s">
        <v>274</v>
      </c>
      <c r="C107" s="1" t="s">
        <v>275</v>
      </c>
      <c r="D107" s="1">
        <v>126</v>
      </c>
      <c r="E107" s="1">
        <v>412</v>
      </c>
      <c r="F107" s="2" t="s">
        <v>262</v>
      </c>
      <c r="G107" s="4" t="s">
        <v>64</v>
      </c>
      <c r="H107" s="9"/>
    </row>
    <row r="108" spans="1:8" ht="12.75">
      <c r="A108" s="1" t="s">
        <v>25</v>
      </c>
      <c r="B108" s="2" t="s">
        <v>325</v>
      </c>
      <c r="C108" s="1" t="s">
        <v>326</v>
      </c>
      <c r="D108" s="1">
        <v>124</v>
      </c>
      <c r="E108" s="1">
        <v>407</v>
      </c>
      <c r="F108" s="2" t="s">
        <v>262</v>
      </c>
      <c r="G108" s="4" t="s">
        <v>65</v>
      </c>
      <c r="H108" s="9"/>
    </row>
    <row r="109" spans="1:8" ht="12.75">
      <c r="A109" s="1" t="s">
        <v>10</v>
      </c>
      <c r="B109" s="2" t="s">
        <v>353</v>
      </c>
      <c r="C109" s="1" t="s">
        <v>354</v>
      </c>
      <c r="D109" s="1">
        <v>125</v>
      </c>
      <c r="E109" s="1">
        <v>608</v>
      </c>
      <c r="F109" s="2" t="s">
        <v>262</v>
      </c>
      <c r="G109" s="1" t="s">
        <v>70</v>
      </c>
      <c r="H109" s="9"/>
    </row>
    <row r="110" spans="1:8" ht="12.75">
      <c r="A110" s="1" t="s">
        <v>13</v>
      </c>
      <c r="B110" s="2" t="s">
        <v>353</v>
      </c>
      <c r="C110" s="1" t="s">
        <v>354</v>
      </c>
      <c r="D110" s="1">
        <v>145</v>
      </c>
      <c r="E110" s="1">
        <v>508</v>
      </c>
      <c r="F110" s="2" t="s">
        <v>262</v>
      </c>
      <c r="G110" s="1" t="s">
        <v>70</v>
      </c>
      <c r="H110" s="9"/>
    </row>
    <row r="111" spans="1:8" ht="12.75">
      <c r="A111" s="1" t="s">
        <v>204</v>
      </c>
      <c r="B111" s="2" t="s">
        <v>313</v>
      </c>
      <c r="C111" s="1" t="s">
        <v>314</v>
      </c>
      <c r="D111" s="1">
        <v>680</v>
      </c>
      <c r="E111" s="1">
        <v>303</v>
      </c>
      <c r="F111" s="2" t="s">
        <v>262</v>
      </c>
      <c r="G111" s="4" t="s">
        <v>72</v>
      </c>
      <c r="H111" s="9"/>
    </row>
    <row r="112" spans="1:8" ht="12.75">
      <c r="A112" s="1" t="s">
        <v>8</v>
      </c>
      <c r="B112" s="2" t="s">
        <v>376</v>
      </c>
      <c r="C112" s="1" t="s">
        <v>377</v>
      </c>
      <c r="D112" s="1">
        <v>680</v>
      </c>
      <c r="E112" s="1">
        <v>308</v>
      </c>
      <c r="F112" s="2" t="s">
        <v>262</v>
      </c>
      <c r="G112" s="4" t="s">
        <v>73</v>
      </c>
      <c r="H112" s="9"/>
    </row>
    <row r="113" spans="1:8" ht="12.75">
      <c r="A113" s="1" t="s">
        <v>34</v>
      </c>
      <c r="B113" s="2" t="s">
        <v>401</v>
      </c>
      <c r="C113" s="1" t="s">
        <v>402</v>
      </c>
      <c r="D113" s="1">
        <v>135</v>
      </c>
      <c r="E113" s="1">
        <v>511</v>
      </c>
      <c r="F113" s="2" t="s">
        <v>262</v>
      </c>
      <c r="G113" s="4" t="s">
        <v>75</v>
      </c>
      <c r="H113" s="9"/>
    </row>
    <row r="114" spans="1:8" ht="12.75">
      <c r="A114" s="1" t="s">
        <v>187</v>
      </c>
      <c r="B114" s="2" t="s">
        <v>251</v>
      </c>
      <c r="C114" s="1" t="s">
        <v>252</v>
      </c>
      <c r="D114" s="1">
        <v>124</v>
      </c>
      <c r="E114" s="1">
        <v>401</v>
      </c>
      <c r="F114" s="2" t="s">
        <v>262</v>
      </c>
      <c r="G114" s="4" t="s">
        <v>474</v>
      </c>
      <c r="H114" s="9"/>
    </row>
    <row r="115" spans="1:8" ht="12.75">
      <c r="A115" s="1" t="s">
        <v>166</v>
      </c>
      <c r="B115" s="2" t="s">
        <v>405</v>
      </c>
      <c r="C115" s="1" t="s">
        <v>406</v>
      </c>
      <c r="D115" s="1">
        <v>680</v>
      </c>
      <c r="E115" s="1">
        <v>304</v>
      </c>
      <c r="F115" s="2" t="s">
        <v>262</v>
      </c>
      <c r="G115" s="4" t="s">
        <v>473</v>
      </c>
      <c r="H115" s="9"/>
    </row>
    <row r="116" spans="1:8" ht="12.75">
      <c r="A116" s="1" t="s">
        <v>159</v>
      </c>
      <c r="B116" s="2" t="s">
        <v>298</v>
      </c>
      <c r="C116" s="1" t="s">
        <v>299</v>
      </c>
      <c r="D116" s="1">
        <v>145</v>
      </c>
      <c r="E116" s="1">
        <v>507</v>
      </c>
      <c r="F116" s="2" t="s">
        <v>303</v>
      </c>
      <c r="G116" s="4" t="s">
        <v>472</v>
      </c>
      <c r="H116" s="9"/>
    </row>
    <row r="117" spans="1:8" ht="12.75">
      <c r="A117" s="1" t="s">
        <v>21</v>
      </c>
      <c r="B117" s="2" t="s">
        <v>337</v>
      </c>
      <c r="C117" s="1" t="s">
        <v>338</v>
      </c>
      <c r="D117" s="1">
        <v>125</v>
      </c>
      <c r="E117" s="1">
        <v>414</v>
      </c>
      <c r="F117" s="2" t="s">
        <v>303</v>
      </c>
      <c r="G117" s="4" t="s">
        <v>468</v>
      </c>
      <c r="H117" s="9"/>
    </row>
    <row r="118" spans="1:8" ht="12.75">
      <c r="A118" s="1" t="s">
        <v>18</v>
      </c>
      <c r="B118" s="2" t="s">
        <v>288</v>
      </c>
      <c r="C118" s="1" t="s">
        <v>289</v>
      </c>
      <c r="D118" s="1">
        <v>135</v>
      </c>
      <c r="E118" s="1">
        <v>309</v>
      </c>
      <c r="F118" s="2" t="s">
        <v>303</v>
      </c>
      <c r="G118" s="4" t="s">
        <v>61</v>
      </c>
      <c r="H118" s="9"/>
    </row>
    <row r="119" spans="1:8" ht="12.75">
      <c r="A119" s="1" t="s">
        <v>536</v>
      </c>
      <c r="B119" s="2" t="s">
        <v>378</v>
      </c>
      <c r="C119" s="1" t="s">
        <v>379</v>
      </c>
      <c r="D119" s="1">
        <v>680</v>
      </c>
      <c r="E119" s="1">
        <v>307</v>
      </c>
      <c r="F119" s="2" t="s">
        <v>303</v>
      </c>
      <c r="G119" s="4" t="s">
        <v>71</v>
      </c>
      <c r="H119" s="9"/>
    </row>
    <row r="120" spans="1:8" ht="12.75">
      <c r="A120" s="1" t="s">
        <v>170</v>
      </c>
      <c r="B120" s="2" t="s">
        <v>351</v>
      </c>
      <c r="C120" s="1" t="s">
        <v>352</v>
      </c>
      <c r="D120" s="1">
        <v>670</v>
      </c>
      <c r="E120" s="1">
        <v>810</v>
      </c>
      <c r="F120" s="2" t="s">
        <v>268</v>
      </c>
      <c r="G120" s="9" t="s">
        <v>433</v>
      </c>
      <c r="H120" s="9" t="s">
        <v>39</v>
      </c>
    </row>
    <row r="121" spans="1:8" ht="12.75">
      <c r="A121" s="1" t="s">
        <v>540</v>
      </c>
      <c r="B121" s="2" t="s">
        <v>307</v>
      </c>
      <c r="C121" s="1" t="s">
        <v>308</v>
      </c>
      <c r="D121" s="1">
        <v>670</v>
      </c>
      <c r="E121" s="1">
        <v>807</v>
      </c>
      <c r="F121" s="2" t="s">
        <v>268</v>
      </c>
      <c r="G121" s="4" t="s">
        <v>44</v>
      </c>
      <c r="H121" s="9"/>
    </row>
    <row r="122" spans="1:8" ht="12.75">
      <c r="A122" s="1" t="s">
        <v>523</v>
      </c>
      <c r="B122" s="2" t="s">
        <v>253</v>
      </c>
      <c r="C122" s="1" t="s">
        <v>260</v>
      </c>
      <c r="D122" s="1">
        <v>670</v>
      </c>
      <c r="E122" s="1">
        <v>804</v>
      </c>
      <c r="F122" s="2" t="s">
        <v>268</v>
      </c>
      <c r="G122" s="4" t="s">
        <v>47</v>
      </c>
      <c r="H122" s="9"/>
    </row>
    <row r="123" spans="1:8" ht="12.75">
      <c r="A123" s="1" t="s">
        <v>198</v>
      </c>
      <c r="B123" s="2" t="s">
        <v>266</v>
      </c>
      <c r="C123" s="1" t="s">
        <v>267</v>
      </c>
      <c r="D123" s="1">
        <v>670</v>
      </c>
      <c r="E123" s="1">
        <v>809</v>
      </c>
      <c r="F123" s="2" t="s">
        <v>268</v>
      </c>
      <c r="G123" s="4" t="s">
        <v>56</v>
      </c>
      <c r="H123" s="9"/>
    </row>
    <row r="124" spans="1:8" ht="12.75">
      <c r="A124" s="1" t="s">
        <v>505</v>
      </c>
      <c r="B124" s="2" t="s">
        <v>412</v>
      </c>
      <c r="C124" s="1" t="s">
        <v>413</v>
      </c>
      <c r="D124" s="1">
        <v>670</v>
      </c>
      <c r="E124" s="1">
        <v>801</v>
      </c>
      <c r="F124" s="2" t="s">
        <v>268</v>
      </c>
      <c r="G124" s="4" t="s">
        <v>487</v>
      </c>
      <c r="H124" s="9"/>
    </row>
    <row r="125" spans="1:8" ht="12.75">
      <c r="A125" s="1" t="s">
        <v>506</v>
      </c>
      <c r="B125" s="2" t="s">
        <v>290</v>
      </c>
      <c r="C125" s="1" t="s">
        <v>291</v>
      </c>
      <c r="D125" s="1">
        <v>670</v>
      </c>
      <c r="E125" s="1">
        <v>802</v>
      </c>
      <c r="F125" s="2" t="s">
        <v>268</v>
      </c>
      <c r="G125" s="4" t="s">
        <v>66</v>
      </c>
      <c r="H125" s="9"/>
    </row>
    <row r="126" spans="1:8" ht="12.75">
      <c r="A126" s="1" t="s">
        <v>205</v>
      </c>
      <c r="B126" s="2" t="s">
        <v>313</v>
      </c>
      <c r="C126" s="1" t="s">
        <v>314</v>
      </c>
      <c r="D126" s="1">
        <v>670</v>
      </c>
      <c r="E126" s="1">
        <v>803</v>
      </c>
      <c r="F126" s="2" t="s">
        <v>268</v>
      </c>
      <c r="G126" s="4" t="s">
        <v>72</v>
      </c>
      <c r="H126" s="9"/>
    </row>
    <row r="127" spans="1:8" ht="12.75">
      <c r="A127" s="1" t="s">
        <v>35</v>
      </c>
      <c r="B127" s="2" t="s">
        <v>401</v>
      </c>
      <c r="C127" s="1" t="s">
        <v>402</v>
      </c>
      <c r="D127" s="1">
        <v>670</v>
      </c>
      <c r="E127" s="1">
        <v>812</v>
      </c>
      <c r="F127" s="2" t="s">
        <v>268</v>
      </c>
      <c r="G127" s="4" t="s">
        <v>75</v>
      </c>
      <c r="H127" s="9"/>
    </row>
    <row r="128" spans="1:8" ht="12.75">
      <c r="A128" s="1" t="s">
        <v>530</v>
      </c>
      <c r="B128" s="2" t="s">
        <v>410</v>
      </c>
      <c r="C128" s="1" t="s">
        <v>411</v>
      </c>
      <c r="D128" s="1">
        <v>490</v>
      </c>
      <c r="E128" s="1">
        <v>213</v>
      </c>
      <c r="F128" s="2" t="s">
        <v>409</v>
      </c>
      <c r="G128" s="9" t="s">
        <v>458</v>
      </c>
      <c r="H128" s="9" t="s">
        <v>455</v>
      </c>
    </row>
    <row r="129" spans="1:8" ht="12.75">
      <c r="A129" s="1" t="s">
        <v>156</v>
      </c>
      <c r="B129" s="2" t="s">
        <v>298</v>
      </c>
      <c r="C129" s="1" t="s">
        <v>299</v>
      </c>
      <c r="D129" s="1">
        <v>125</v>
      </c>
      <c r="E129" s="1">
        <v>607</v>
      </c>
      <c r="F129" s="2" t="s">
        <v>300</v>
      </c>
      <c r="G129" s="4" t="s">
        <v>472</v>
      </c>
      <c r="H129" s="9"/>
    </row>
    <row r="130" spans="1:8" ht="12.75">
      <c r="A130" s="1" t="s">
        <v>164</v>
      </c>
      <c r="B130" s="2" t="s">
        <v>391</v>
      </c>
      <c r="C130" s="1" t="s">
        <v>392</v>
      </c>
      <c r="D130" s="1">
        <v>125</v>
      </c>
      <c r="E130" s="1">
        <v>610</v>
      </c>
      <c r="F130" s="2" t="s">
        <v>300</v>
      </c>
      <c r="G130" s="9" t="s">
        <v>467</v>
      </c>
      <c r="H130" s="9" t="s">
        <v>466</v>
      </c>
    </row>
    <row r="131" spans="1:8" ht="12.75">
      <c r="A131" s="1" t="s">
        <v>531</v>
      </c>
      <c r="B131" s="2" t="s">
        <v>311</v>
      </c>
      <c r="C131" s="1" t="s">
        <v>312</v>
      </c>
      <c r="D131" s="1">
        <v>490</v>
      </c>
      <c r="E131" s="1">
        <v>213</v>
      </c>
      <c r="F131" s="2" t="s">
        <v>300</v>
      </c>
      <c r="G131" s="9" t="s">
        <v>465</v>
      </c>
      <c r="H131" s="9" t="s">
        <v>459</v>
      </c>
    </row>
    <row r="132" spans="1:8" ht="12.75">
      <c r="A132" s="1" t="s">
        <v>499</v>
      </c>
      <c r="B132" s="2" t="s">
        <v>269</v>
      </c>
      <c r="C132" s="1" t="s">
        <v>270</v>
      </c>
      <c r="D132" s="1">
        <v>124</v>
      </c>
      <c r="E132" s="1">
        <v>401</v>
      </c>
      <c r="F132" s="2" t="s">
        <v>261</v>
      </c>
      <c r="G132" s="4" t="s">
        <v>476</v>
      </c>
      <c r="H132" s="9"/>
    </row>
    <row r="133" spans="1:8" ht="12.75">
      <c r="A133" s="1" t="s">
        <v>196</v>
      </c>
      <c r="B133" s="2" t="s">
        <v>263</v>
      </c>
      <c r="C133" s="1" t="s">
        <v>264</v>
      </c>
      <c r="D133" s="1">
        <v>680</v>
      </c>
      <c r="E133" s="1">
        <v>303</v>
      </c>
      <c r="F133" s="2" t="s">
        <v>261</v>
      </c>
      <c r="G133" s="4" t="s">
        <v>475</v>
      </c>
      <c r="H133" s="9"/>
    </row>
    <row r="134" spans="1:8" ht="12.75">
      <c r="A134" s="1" t="s">
        <v>0</v>
      </c>
      <c r="B134" s="2" t="s">
        <v>292</v>
      </c>
      <c r="C134" s="1" t="s">
        <v>293</v>
      </c>
      <c r="D134" s="1">
        <v>680</v>
      </c>
      <c r="E134" s="1">
        <v>314</v>
      </c>
      <c r="F134" s="2" t="s">
        <v>261</v>
      </c>
      <c r="G134" s="4" t="s">
        <v>43</v>
      </c>
      <c r="H134" s="9"/>
    </row>
    <row r="135" spans="1:8" ht="12.75">
      <c r="A135" s="1" t="s">
        <v>543</v>
      </c>
      <c r="B135" s="2" t="s">
        <v>307</v>
      </c>
      <c r="C135" s="1" t="s">
        <v>308</v>
      </c>
      <c r="D135" s="1">
        <v>145</v>
      </c>
      <c r="E135" s="1">
        <v>507</v>
      </c>
      <c r="F135" s="2" t="s">
        <v>261</v>
      </c>
      <c r="G135" s="4" t="s">
        <v>44</v>
      </c>
      <c r="H135" s="9"/>
    </row>
    <row r="136" spans="1:8" ht="12.75">
      <c r="A136" s="1" t="s">
        <v>177</v>
      </c>
      <c r="B136" s="2" t="s">
        <v>276</v>
      </c>
      <c r="C136" s="1" t="s">
        <v>277</v>
      </c>
      <c r="D136" s="1">
        <v>126</v>
      </c>
      <c r="E136" s="1">
        <v>413</v>
      </c>
      <c r="F136" s="2" t="s">
        <v>261</v>
      </c>
      <c r="G136" s="4" t="s">
        <v>45</v>
      </c>
      <c r="H136" s="9"/>
    </row>
    <row r="137" spans="1:8" ht="12.75">
      <c r="A137" s="1" t="s">
        <v>173</v>
      </c>
      <c r="B137" s="2" t="s">
        <v>276</v>
      </c>
      <c r="C137" s="1" t="s">
        <v>277</v>
      </c>
      <c r="D137" s="1">
        <v>145</v>
      </c>
      <c r="E137" s="1">
        <v>502</v>
      </c>
      <c r="F137" s="2" t="s">
        <v>261</v>
      </c>
      <c r="G137" s="4" t="s">
        <v>45</v>
      </c>
      <c r="H137" s="9"/>
    </row>
    <row r="138" spans="1:8" ht="12.75">
      <c r="A138" s="1" t="s">
        <v>548</v>
      </c>
      <c r="B138" s="2" t="s">
        <v>309</v>
      </c>
      <c r="C138" s="1" t="s">
        <v>310</v>
      </c>
      <c r="D138" s="1">
        <v>135</v>
      </c>
      <c r="E138" s="1">
        <v>513</v>
      </c>
      <c r="F138" s="2" t="s">
        <v>261</v>
      </c>
      <c r="G138" s="4" t="s">
        <v>46</v>
      </c>
      <c r="H138" s="9"/>
    </row>
    <row r="139" spans="1:8" ht="12.75">
      <c r="A139" s="1" t="s">
        <v>519</v>
      </c>
      <c r="B139" s="2" t="s">
        <v>253</v>
      </c>
      <c r="C139" s="1" t="s">
        <v>260</v>
      </c>
      <c r="D139" s="1">
        <v>125</v>
      </c>
      <c r="E139" s="1">
        <v>604</v>
      </c>
      <c r="F139" s="2" t="s">
        <v>261</v>
      </c>
      <c r="G139" s="4" t="s">
        <v>47</v>
      </c>
      <c r="H139" s="9"/>
    </row>
    <row r="140" spans="1:8" ht="12.75">
      <c r="A140" s="1" t="s">
        <v>80</v>
      </c>
      <c r="B140" s="2" t="s">
        <v>271</v>
      </c>
      <c r="C140" s="1" t="s">
        <v>272</v>
      </c>
      <c r="D140" s="1">
        <v>124</v>
      </c>
      <c r="E140" s="1">
        <v>403</v>
      </c>
      <c r="F140" s="2" t="s">
        <v>261</v>
      </c>
      <c r="G140" s="4" t="s">
        <v>48</v>
      </c>
      <c r="H140" s="9"/>
    </row>
    <row r="141" spans="1:8" ht="12.75">
      <c r="A141" s="1" t="s">
        <v>89</v>
      </c>
      <c r="B141" s="2" t="s">
        <v>284</v>
      </c>
      <c r="C141" s="1" t="s">
        <v>285</v>
      </c>
      <c r="D141" s="1">
        <v>124</v>
      </c>
      <c r="E141" s="1">
        <v>404</v>
      </c>
      <c r="F141" s="2" t="s">
        <v>261</v>
      </c>
      <c r="G141" s="4" t="s">
        <v>49</v>
      </c>
      <c r="H141" s="9"/>
    </row>
    <row r="142" spans="1:8" ht="12.75">
      <c r="A142" s="1" t="s">
        <v>167</v>
      </c>
      <c r="B142" s="2" t="s">
        <v>334</v>
      </c>
      <c r="C142" s="1" t="s">
        <v>335</v>
      </c>
      <c r="D142" s="1">
        <v>680</v>
      </c>
      <c r="E142" s="1">
        <v>307</v>
      </c>
      <c r="F142" s="2" t="s">
        <v>261</v>
      </c>
      <c r="G142" s="4" t="s">
        <v>50</v>
      </c>
      <c r="H142" s="9"/>
    </row>
    <row r="143" spans="1:8" ht="12.75">
      <c r="A143" s="1" t="s">
        <v>113</v>
      </c>
      <c r="B143" s="2" t="s">
        <v>339</v>
      </c>
      <c r="C143" s="1" t="s">
        <v>340</v>
      </c>
      <c r="D143" s="1">
        <v>135</v>
      </c>
      <c r="E143" s="1">
        <v>614</v>
      </c>
      <c r="F143" s="2" t="s">
        <v>261</v>
      </c>
      <c r="G143" s="4" t="s">
        <v>469</v>
      </c>
      <c r="H143" s="9"/>
    </row>
    <row r="144" spans="1:8" ht="12.75">
      <c r="A144" s="1" t="s">
        <v>100</v>
      </c>
      <c r="B144" s="2" t="s">
        <v>330</v>
      </c>
      <c r="C144" s="1" t="s">
        <v>331</v>
      </c>
      <c r="D144" s="1">
        <v>124</v>
      </c>
      <c r="E144" s="1">
        <v>412</v>
      </c>
      <c r="F144" s="2" t="s">
        <v>261</v>
      </c>
      <c r="G144" s="9" t="s">
        <v>426</v>
      </c>
      <c r="H144" s="9" t="s">
        <v>425</v>
      </c>
    </row>
    <row r="145" spans="1:8" ht="12.75">
      <c r="A145" s="1" t="s">
        <v>23</v>
      </c>
      <c r="B145" s="2" t="s">
        <v>393</v>
      </c>
      <c r="C145" s="1" t="s">
        <v>394</v>
      </c>
      <c r="D145" s="1">
        <v>124</v>
      </c>
      <c r="E145" s="1">
        <v>411</v>
      </c>
      <c r="F145" s="2" t="s">
        <v>261</v>
      </c>
      <c r="G145" s="4" t="s">
        <v>52</v>
      </c>
      <c r="H145" s="9"/>
    </row>
    <row r="146" spans="1:8" ht="12.75">
      <c r="A146" s="1" t="s">
        <v>494</v>
      </c>
      <c r="B146" s="2" t="s">
        <v>363</v>
      </c>
      <c r="C146" s="1" t="s">
        <v>364</v>
      </c>
      <c r="D146" s="1">
        <v>126</v>
      </c>
      <c r="E146" s="1">
        <v>508</v>
      </c>
      <c r="F146" s="2" t="s">
        <v>261</v>
      </c>
      <c r="G146" s="4" t="s">
        <v>53</v>
      </c>
      <c r="H146" s="9"/>
    </row>
    <row r="147" spans="1:8" ht="12.75">
      <c r="A147" s="1" t="s">
        <v>498</v>
      </c>
      <c r="B147" s="2" t="s">
        <v>363</v>
      </c>
      <c r="C147" s="1" t="s">
        <v>364</v>
      </c>
      <c r="D147" s="1">
        <v>236</v>
      </c>
      <c r="E147" s="1"/>
      <c r="F147" s="2" t="s">
        <v>261</v>
      </c>
      <c r="G147" s="4" t="s">
        <v>53</v>
      </c>
      <c r="H147" s="9"/>
    </row>
    <row r="148" spans="1:8" ht="12.75">
      <c r="A148" s="1" t="s">
        <v>127</v>
      </c>
      <c r="B148" s="2" t="s">
        <v>278</v>
      </c>
      <c r="C148" s="1" t="s">
        <v>279</v>
      </c>
      <c r="D148" s="1">
        <v>145</v>
      </c>
      <c r="E148" s="1">
        <v>501</v>
      </c>
      <c r="F148" s="2" t="s">
        <v>261</v>
      </c>
      <c r="G148" s="4" t="s">
        <v>54</v>
      </c>
      <c r="H148" s="9"/>
    </row>
    <row r="149" spans="1:8" ht="12.75">
      <c r="A149" s="1" t="s">
        <v>199</v>
      </c>
      <c r="B149" s="2" t="s">
        <v>266</v>
      </c>
      <c r="C149" s="1" t="s">
        <v>267</v>
      </c>
      <c r="D149" s="1">
        <v>124</v>
      </c>
      <c r="E149" s="1">
        <v>408</v>
      </c>
      <c r="F149" s="2" t="s">
        <v>261</v>
      </c>
      <c r="G149" s="4" t="s">
        <v>56</v>
      </c>
      <c r="H149" s="9"/>
    </row>
    <row r="150" spans="1:8" ht="12.75">
      <c r="A150" s="1" t="s">
        <v>525</v>
      </c>
      <c r="B150" s="2" t="s">
        <v>395</v>
      </c>
      <c r="C150" s="1" t="s">
        <v>488</v>
      </c>
      <c r="D150" s="1">
        <v>145</v>
      </c>
      <c r="E150" s="1">
        <v>504</v>
      </c>
      <c r="F150" s="2" t="s">
        <v>261</v>
      </c>
      <c r="G150" s="1" t="s">
        <v>489</v>
      </c>
      <c r="H150" s="9"/>
    </row>
    <row r="151" spans="1:8" ht="12.75">
      <c r="A151" s="1" t="s">
        <v>514</v>
      </c>
      <c r="B151" s="2" t="s">
        <v>274</v>
      </c>
      <c r="C151" s="1" t="s">
        <v>275</v>
      </c>
      <c r="D151" s="1">
        <v>125</v>
      </c>
      <c r="E151" s="1">
        <v>603</v>
      </c>
      <c r="F151" s="2" t="s">
        <v>261</v>
      </c>
      <c r="G151" s="4" t="s">
        <v>64</v>
      </c>
      <c r="H151" s="9"/>
    </row>
    <row r="152" spans="1:8" ht="12.75">
      <c r="A152" s="1" t="s">
        <v>168</v>
      </c>
      <c r="B152" s="2" t="s">
        <v>396</v>
      </c>
      <c r="C152" s="1" t="s">
        <v>397</v>
      </c>
      <c r="D152" s="1">
        <v>680</v>
      </c>
      <c r="E152" s="1">
        <v>308</v>
      </c>
      <c r="F152" s="2" t="s">
        <v>261</v>
      </c>
      <c r="G152" s="4" t="s">
        <v>67</v>
      </c>
      <c r="H152" s="9"/>
    </row>
    <row r="153" spans="1:8" ht="12.75">
      <c r="A153" s="1" t="s">
        <v>493</v>
      </c>
      <c r="B153" s="2" t="s">
        <v>313</v>
      </c>
      <c r="C153" s="1" t="s">
        <v>314</v>
      </c>
      <c r="D153" s="1">
        <v>145</v>
      </c>
      <c r="E153" s="1">
        <v>503</v>
      </c>
      <c r="F153" s="2" t="s">
        <v>261</v>
      </c>
      <c r="G153" s="4" t="s">
        <v>72</v>
      </c>
      <c r="H153" s="9"/>
    </row>
    <row r="154" spans="1:8" ht="12.75">
      <c r="A154" s="1" t="s">
        <v>7</v>
      </c>
      <c r="B154" s="2" t="s">
        <v>376</v>
      </c>
      <c r="C154" s="1" t="s">
        <v>377</v>
      </c>
      <c r="D154" s="1">
        <v>125</v>
      </c>
      <c r="E154" s="1">
        <v>414</v>
      </c>
      <c r="F154" s="2" t="s">
        <v>261</v>
      </c>
      <c r="G154" s="4" t="s">
        <v>73</v>
      </c>
      <c r="H154" s="9"/>
    </row>
    <row r="155" spans="1:8" ht="12.75">
      <c r="A155" s="1" t="s">
        <v>103</v>
      </c>
      <c r="B155" s="2" t="s">
        <v>372</v>
      </c>
      <c r="C155" s="1" t="s">
        <v>373</v>
      </c>
      <c r="D155" s="1">
        <v>125</v>
      </c>
      <c r="E155" s="1">
        <v>609</v>
      </c>
      <c r="F155" s="2" t="s">
        <v>261</v>
      </c>
      <c r="G155" s="9" t="s">
        <v>428</v>
      </c>
      <c r="H155" s="9" t="s">
        <v>427</v>
      </c>
    </row>
    <row r="156" spans="1:8" ht="12.75">
      <c r="A156" s="1" t="s">
        <v>186</v>
      </c>
      <c r="B156" s="2" t="s">
        <v>251</v>
      </c>
      <c r="C156" s="1" t="s">
        <v>252</v>
      </c>
      <c r="D156" s="1">
        <v>126</v>
      </c>
      <c r="E156" s="1">
        <v>312</v>
      </c>
      <c r="F156" s="2" t="s">
        <v>261</v>
      </c>
      <c r="G156" s="4" t="s">
        <v>474</v>
      </c>
      <c r="H156" s="9"/>
    </row>
    <row r="157" spans="1:8" ht="12.75">
      <c r="A157" s="1" t="s">
        <v>190</v>
      </c>
      <c r="B157" s="2" t="s">
        <v>251</v>
      </c>
      <c r="C157" s="1" t="s">
        <v>252</v>
      </c>
      <c r="D157" s="1">
        <v>680</v>
      </c>
      <c r="E157" s="1">
        <v>301</v>
      </c>
      <c r="F157" s="2" t="s">
        <v>261</v>
      </c>
      <c r="G157" s="4" t="s">
        <v>474</v>
      </c>
      <c r="H157" s="9"/>
    </row>
    <row r="158" spans="1:8" ht="12.75">
      <c r="A158" s="1" t="s">
        <v>155</v>
      </c>
      <c r="B158" s="2" t="s">
        <v>298</v>
      </c>
      <c r="C158" s="1" t="s">
        <v>299</v>
      </c>
      <c r="D158" s="1">
        <v>124</v>
      </c>
      <c r="E158" s="1">
        <v>407</v>
      </c>
      <c r="F158" s="2" t="s">
        <v>297</v>
      </c>
      <c r="G158" s="4" t="s">
        <v>472</v>
      </c>
      <c r="H158" s="9"/>
    </row>
    <row r="159" spans="1:8" ht="12.75">
      <c r="A159" s="1" t="s">
        <v>165</v>
      </c>
      <c r="B159" s="2" t="s">
        <v>391</v>
      </c>
      <c r="C159" s="1" t="s">
        <v>392</v>
      </c>
      <c r="D159" s="1">
        <v>135</v>
      </c>
      <c r="E159" s="1">
        <v>514</v>
      </c>
      <c r="F159" s="2" t="s">
        <v>297</v>
      </c>
      <c r="G159" s="9" t="s">
        <v>467</v>
      </c>
      <c r="H159" s="9" t="s">
        <v>466</v>
      </c>
    </row>
    <row r="160" spans="1:8" ht="12.75">
      <c r="A160" s="1" t="s">
        <v>171</v>
      </c>
      <c r="B160" s="2" t="s">
        <v>399</v>
      </c>
      <c r="C160" s="1" t="s">
        <v>400</v>
      </c>
      <c r="D160" s="1">
        <v>670</v>
      </c>
      <c r="E160" s="1">
        <v>810</v>
      </c>
      <c r="F160" s="2" t="s">
        <v>296</v>
      </c>
      <c r="G160" s="4" t="s">
        <v>485</v>
      </c>
      <c r="H160" s="9"/>
    </row>
    <row r="161" spans="1:8" ht="12.75">
      <c r="A161" s="1" t="s">
        <v>174</v>
      </c>
      <c r="B161" s="2" t="s">
        <v>276</v>
      </c>
      <c r="C161" s="1" t="s">
        <v>277</v>
      </c>
      <c r="D161" s="1">
        <v>670</v>
      </c>
      <c r="E161" s="1">
        <v>802</v>
      </c>
      <c r="F161" s="2" t="s">
        <v>296</v>
      </c>
      <c r="G161" s="4" t="s">
        <v>45</v>
      </c>
      <c r="H161" s="9"/>
    </row>
    <row r="162" spans="1:8" ht="12.75">
      <c r="A162" s="1" t="s">
        <v>185</v>
      </c>
      <c r="B162" s="2" t="s">
        <v>251</v>
      </c>
      <c r="C162" s="1" t="s">
        <v>252</v>
      </c>
      <c r="D162" s="1">
        <v>670</v>
      </c>
      <c r="E162" s="1">
        <v>801</v>
      </c>
      <c r="F162" s="2" t="s">
        <v>296</v>
      </c>
      <c r="G162" s="4" t="s">
        <v>474</v>
      </c>
      <c r="H162" s="9"/>
    </row>
    <row r="163" spans="1:8" ht="12.75">
      <c r="A163" s="1" t="s">
        <v>161</v>
      </c>
      <c r="B163" s="2" t="s">
        <v>298</v>
      </c>
      <c r="C163" s="1" t="s">
        <v>299</v>
      </c>
      <c r="D163" s="1">
        <v>670</v>
      </c>
      <c r="E163" s="1">
        <v>807</v>
      </c>
      <c r="F163" s="2" t="s">
        <v>305</v>
      </c>
      <c r="G163" s="4" t="s">
        <v>472</v>
      </c>
      <c r="H163" s="9"/>
    </row>
    <row r="164" spans="1:8" ht="12.75">
      <c r="A164" s="1" t="s">
        <v>158</v>
      </c>
      <c r="B164" s="2" t="s">
        <v>298</v>
      </c>
      <c r="C164" s="1" t="s">
        <v>299</v>
      </c>
      <c r="D164" s="1">
        <v>135</v>
      </c>
      <c r="E164" s="1">
        <v>513</v>
      </c>
      <c r="F164" s="2" t="s">
        <v>302</v>
      </c>
      <c r="G164" s="4" t="s">
        <v>472</v>
      </c>
      <c r="H164" s="9"/>
    </row>
    <row r="165" spans="1:8" ht="12.75">
      <c r="A165" s="1" t="s">
        <v>20</v>
      </c>
      <c r="B165" s="2" t="s">
        <v>337</v>
      </c>
      <c r="C165" s="1" t="s">
        <v>338</v>
      </c>
      <c r="D165" s="1">
        <v>124</v>
      </c>
      <c r="E165" s="1">
        <v>408</v>
      </c>
      <c r="F165" s="2" t="s">
        <v>302</v>
      </c>
      <c r="G165" s="4" t="s">
        <v>468</v>
      </c>
      <c r="H165" s="9"/>
    </row>
    <row r="166" spans="1:8" ht="12.75">
      <c r="A166" s="1" t="s">
        <v>513</v>
      </c>
      <c r="B166" s="2" t="s">
        <v>370</v>
      </c>
      <c r="C166" s="1" t="s">
        <v>371</v>
      </c>
      <c r="D166" s="1">
        <v>178</v>
      </c>
      <c r="E166" s="1">
        <v>213</v>
      </c>
      <c r="F166" s="2" t="s">
        <v>302</v>
      </c>
      <c r="G166" s="9" t="s">
        <v>454</v>
      </c>
      <c r="H166" s="9" t="s">
        <v>453</v>
      </c>
    </row>
    <row r="167" spans="1:8" ht="12.75">
      <c r="A167" s="1" t="s">
        <v>529</v>
      </c>
      <c r="B167" s="2" t="s">
        <v>341</v>
      </c>
      <c r="C167" s="1" t="s">
        <v>342</v>
      </c>
      <c r="D167" s="1">
        <v>680</v>
      </c>
      <c r="E167" s="1">
        <v>301</v>
      </c>
      <c r="F167" s="2" t="s">
        <v>302</v>
      </c>
      <c r="G167" s="4" t="s">
        <v>490</v>
      </c>
      <c r="H167" s="9"/>
    </row>
    <row r="168" spans="1:8" ht="12.75">
      <c r="A168" s="1" t="s">
        <v>502</v>
      </c>
      <c r="B168" s="2" t="s">
        <v>269</v>
      </c>
      <c r="C168" s="1" t="s">
        <v>270</v>
      </c>
      <c r="D168" s="1">
        <v>145</v>
      </c>
      <c r="E168" s="1">
        <v>503</v>
      </c>
      <c r="F168" s="2" t="s">
        <v>250</v>
      </c>
      <c r="G168" s="4" t="s">
        <v>476</v>
      </c>
      <c r="H168" s="9"/>
    </row>
    <row r="169" spans="1:8" ht="12.75">
      <c r="A169" s="1" t="s">
        <v>2</v>
      </c>
      <c r="B169" s="2" t="s">
        <v>292</v>
      </c>
      <c r="C169" s="1" t="s">
        <v>293</v>
      </c>
      <c r="D169" s="1">
        <v>145</v>
      </c>
      <c r="E169" s="1">
        <v>508</v>
      </c>
      <c r="F169" s="2" t="s">
        <v>250</v>
      </c>
      <c r="G169" s="4" t="s">
        <v>43</v>
      </c>
      <c r="H169" s="9"/>
    </row>
    <row r="170" spans="1:8" ht="12.75">
      <c r="A170" s="1" t="s">
        <v>538</v>
      </c>
      <c r="B170" s="2" t="s">
        <v>307</v>
      </c>
      <c r="C170" s="1" t="s">
        <v>308</v>
      </c>
      <c r="D170" s="1">
        <v>125</v>
      </c>
      <c r="E170" s="1">
        <v>607</v>
      </c>
      <c r="F170" s="2" t="s">
        <v>250</v>
      </c>
      <c r="G170" s="4" t="s">
        <v>44</v>
      </c>
      <c r="H170" s="9"/>
    </row>
    <row r="171" spans="1:8" ht="12.75">
      <c r="A171" s="1" t="s">
        <v>178</v>
      </c>
      <c r="B171" s="2" t="s">
        <v>276</v>
      </c>
      <c r="C171" s="1" t="s">
        <v>277</v>
      </c>
      <c r="D171" s="1">
        <v>125</v>
      </c>
      <c r="E171" s="1">
        <v>602</v>
      </c>
      <c r="F171" s="2" t="s">
        <v>250</v>
      </c>
      <c r="G171" s="4" t="s">
        <v>45</v>
      </c>
      <c r="H171" s="9"/>
    </row>
    <row r="172" spans="1:8" ht="12.75">
      <c r="A172" s="1" t="s">
        <v>154</v>
      </c>
      <c r="B172" s="2" t="s">
        <v>355</v>
      </c>
      <c r="C172" s="1" t="s">
        <v>356</v>
      </c>
      <c r="D172" s="1">
        <v>125</v>
      </c>
      <c r="E172" s="1">
        <v>311</v>
      </c>
      <c r="F172" s="2" t="s">
        <v>250</v>
      </c>
      <c r="G172" s="9" t="s">
        <v>432</v>
      </c>
      <c r="H172" s="9" t="s">
        <v>431</v>
      </c>
    </row>
    <row r="173" spans="1:8" ht="12.75">
      <c r="A173" s="1" t="s">
        <v>546</v>
      </c>
      <c r="B173" s="2" t="s">
        <v>309</v>
      </c>
      <c r="C173" s="1" t="s">
        <v>310</v>
      </c>
      <c r="D173" s="1">
        <v>124</v>
      </c>
      <c r="E173" s="1">
        <v>407</v>
      </c>
      <c r="F173" s="2" t="s">
        <v>250</v>
      </c>
      <c r="G173" s="4" t="s">
        <v>46</v>
      </c>
      <c r="H173" s="9"/>
    </row>
    <row r="174" spans="1:8" ht="12.75">
      <c r="A174" s="1" t="s">
        <v>520</v>
      </c>
      <c r="B174" s="2" t="s">
        <v>253</v>
      </c>
      <c r="C174" s="1" t="s">
        <v>260</v>
      </c>
      <c r="D174" s="1">
        <v>135</v>
      </c>
      <c r="E174" s="1">
        <v>612</v>
      </c>
      <c r="F174" s="2" t="s">
        <v>250</v>
      </c>
      <c r="G174" s="4" t="s">
        <v>47</v>
      </c>
      <c r="H174" s="9"/>
    </row>
    <row r="175" spans="1:8" ht="12.75">
      <c r="A175" s="1" t="s">
        <v>84</v>
      </c>
      <c r="B175" s="2" t="s">
        <v>271</v>
      </c>
      <c r="C175" s="1" t="s">
        <v>272</v>
      </c>
      <c r="D175" s="1">
        <v>680</v>
      </c>
      <c r="E175" s="1">
        <v>303</v>
      </c>
      <c r="F175" s="2" t="s">
        <v>250</v>
      </c>
      <c r="G175" s="4" t="s">
        <v>48</v>
      </c>
      <c r="H175" s="9"/>
    </row>
    <row r="176" spans="1:8" ht="12.75">
      <c r="A176" s="1" t="s">
        <v>88</v>
      </c>
      <c r="B176" s="2" t="s">
        <v>284</v>
      </c>
      <c r="C176" s="1" t="s">
        <v>285</v>
      </c>
      <c r="D176" s="1">
        <v>680</v>
      </c>
      <c r="E176" s="1">
        <v>304</v>
      </c>
      <c r="F176" s="2" t="s">
        <v>250</v>
      </c>
      <c r="G176" s="4" t="s">
        <v>49</v>
      </c>
      <c r="H176" s="9"/>
    </row>
    <row r="177" spans="1:8" ht="12.75">
      <c r="A177" s="1" t="s">
        <v>93</v>
      </c>
      <c r="B177" s="2" t="s">
        <v>332</v>
      </c>
      <c r="C177" s="1" t="s">
        <v>333</v>
      </c>
      <c r="D177" s="1">
        <v>135</v>
      </c>
      <c r="E177" s="1">
        <v>512</v>
      </c>
      <c r="F177" s="2" t="s">
        <v>250</v>
      </c>
      <c r="G177" s="4" t="s">
        <v>69</v>
      </c>
      <c r="H177" s="9"/>
    </row>
    <row r="178" spans="1:8" ht="12.75">
      <c r="A178" s="1" t="s">
        <v>31</v>
      </c>
      <c r="B178" s="2" t="s">
        <v>321</v>
      </c>
      <c r="C178" s="1" t="s">
        <v>322</v>
      </c>
      <c r="D178" s="1">
        <v>680</v>
      </c>
      <c r="E178" s="1">
        <v>314</v>
      </c>
      <c r="F178" s="2" t="s">
        <v>250</v>
      </c>
      <c r="G178" s="4" t="s">
        <v>51</v>
      </c>
      <c r="H178" s="9"/>
    </row>
    <row r="179" spans="1:8" ht="12.75">
      <c r="A179" s="1" t="s">
        <v>497</v>
      </c>
      <c r="B179" s="2" t="s">
        <v>363</v>
      </c>
      <c r="C179" s="1" t="s">
        <v>364</v>
      </c>
      <c r="D179" s="1">
        <v>125</v>
      </c>
      <c r="E179" s="1">
        <v>604</v>
      </c>
      <c r="F179" s="2" t="s">
        <v>250</v>
      </c>
      <c r="G179" s="4" t="s">
        <v>53</v>
      </c>
      <c r="H179" s="9"/>
    </row>
    <row r="180" spans="1:8" ht="12.75">
      <c r="A180" s="1" t="s">
        <v>130</v>
      </c>
      <c r="B180" s="2" t="s">
        <v>278</v>
      </c>
      <c r="C180" s="1" t="s">
        <v>279</v>
      </c>
      <c r="D180" s="1">
        <v>125</v>
      </c>
      <c r="E180" s="1">
        <v>601</v>
      </c>
      <c r="F180" s="2" t="s">
        <v>250</v>
      </c>
      <c r="G180" s="4" t="s">
        <v>54</v>
      </c>
      <c r="H180" s="9"/>
    </row>
    <row r="181" spans="1:8" ht="12.75">
      <c r="A181" s="1" t="s">
        <v>101</v>
      </c>
      <c r="B181" s="2" t="s">
        <v>327</v>
      </c>
      <c r="C181" s="1" t="s">
        <v>267</v>
      </c>
      <c r="D181" s="1">
        <v>125</v>
      </c>
      <c r="E181" s="1">
        <v>609</v>
      </c>
      <c r="F181" s="2" t="s">
        <v>250</v>
      </c>
      <c r="G181" s="4" t="s">
        <v>56</v>
      </c>
      <c r="H181" s="9"/>
    </row>
    <row r="182" spans="1:8" ht="12.75">
      <c r="A182" s="1" t="s">
        <v>26</v>
      </c>
      <c r="B182" s="2" t="s">
        <v>315</v>
      </c>
      <c r="C182" s="1" t="s">
        <v>316</v>
      </c>
      <c r="D182" s="1">
        <v>145</v>
      </c>
      <c r="E182" s="1">
        <v>507</v>
      </c>
      <c r="F182" s="2" t="s">
        <v>250</v>
      </c>
      <c r="G182" s="4" t="s">
        <v>59</v>
      </c>
      <c r="H182" s="9"/>
    </row>
    <row r="183" spans="1:8" ht="12.75">
      <c r="A183" s="1" t="s">
        <v>107</v>
      </c>
      <c r="B183" s="2" t="s">
        <v>346</v>
      </c>
      <c r="C183" s="1" t="s">
        <v>347</v>
      </c>
      <c r="D183" s="1">
        <v>125</v>
      </c>
      <c r="E183" s="1">
        <v>610</v>
      </c>
      <c r="F183" s="2" t="s">
        <v>250</v>
      </c>
      <c r="G183" s="9" t="s">
        <v>430</v>
      </c>
      <c r="H183" s="9" t="s">
        <v>429</v>
      </c>
    </row>
    <row r="184" spans="1:8" ht="12.75">
      <c r="A184" s="1" t="s">
        <v>516</v>
      </c>
      <c r="B184" s="2" t="s">
        <v>274</v>
      </c>
      <c r="C184" s="1" t="s">
        <v>275</v>
      </c>
      <c r="D184" s="1">
        <v>135</v>
      </c>
      <c r="E184" s="1">
        <v>611</v>
      </c>
      <c r="F184" s="2" t="s">
        <v>250</v>
      </c>
      <c r="G184" s="4" t="s">
        <v>64</v>
      </c>
      <c r="H184" s="9"/>
    </row>
    <row r="185" spans="1:8" ht="12.75">
      <c r="A185" s="1" t="s">
        <v>507</v>
      </c>
      <c r="B185" s="2" t="s">
        <v>294</v>
      </c>
      <c r="C185" s="1" t="s">
        <v>295</v>
      </c>
      <c r="D185" s="1">
        <v>568</v>
      </c>
      <c r="E185" s="1">
        <v>801</v>
      </c>
      <c r="F185" s="2" t="s">
        <v>250</v>
      </c>
      <c r="G185" s="9" t="s">
        <v>449</v>
      </c>
      <c r="H185" s="9" t="s">
        <v>448</v>
      </c>
    </row>
    <row r="186" spans="1:8" ht="12.75">
      <c r="A186" s="1" t="s">
        <v>181</v>
      </c>
      <c r="B186" s="2" t="s">
        <v>280</v>
      </c>
      <c r="C186" s="1" t="s">
        <v>281</v>
      </c>
      <c r="D186" s="1">
        <v>680</v>
      </c>
      <c r="E186" s="1">
        <v>310</v>
      </c>
      <c r="F186" s="2" t="s">
        <v>250</v>
      </c>
      <c r="G186" s="9" t="s">
        <v>442</v>
      </c>
      <c r="H186" s="9" t="s">
        <v>441</v>
      </c>
    </row>
    <row r="187" spans="1:8" ht="12.75">
      <c r="A187" s="1" t="s">
        <v>11</v>
      </c>
      <c r="B187" s="2" t="s">
        <v>353</v>
      </c>
      <c r="C187" s="1" t="s">
        <v>354</v>
      </c>
      <c r="D187" s="1">
        <v>135</v>
      </c>
      <c r="E187" s="1">
        <v>511</v>
      </c>
      <c r="F187" s="2" t="s">
        <v>250</v>
      </c>
      <c r="G187" s="1" t="s">
        <v>70</v>
      </c>
      <c r="H187" s="9"/>
    </row>
    <row r="188" spans="1:8" ht="12.75">
      <c r="A188" s="1" t="s">
        <v>492</v>
      </c>
      <c r="B188" s="2" t="s">
        <v>313</v>
      </c>
      <c r="C188" s="1" t="s">
        <v>314</v>
      </c>
      <c r="D188" s="1">
        <v>125</v>
      </c>
      <c r="E188" s="1">
        <v>603</v>
      </c>
      <c r="F188" s="2" t="s">
        <v>250</v>
      </c>
      <c r="G188" s="4" t="s">
        <v>72</v>
      </c>
      <c r="H188" s="9"/>
    </row>
    <row r="189" spans="1:8" ht="12.75">
      <c r="A189" s="1" t="s">
        <v>5</v>
      </c>
      <c r="B189" s="2" t="s">
        <v>376</v>
      </c>
      <c r="C189" s="1" t="s">
        <v>377</v>
      </c>
      <c r="D189" s="1">
        <v>145</v>
      </c>
      <c r="E189" s="1">
        <v>509</v>
      </c>
      <c r="F189" s="2" t="s">
        <v>250</v>
      </c>
      <c r="G189" s="4" t="s">
        <v>73</v>
      </c>
      <c r="H189" s="9"/>
    </row>
    <row r="190" spans="1:8" ht="12.75">
      <c r="A190" s="1" t="s">
        <v>184</v>
      </c>
      <c r="B190" s="2" t="s">
        <v>251</v>
      </c>
      <c r="C190" s="1" t="s">
        <v>252</v>
      </c>
      <c r="D190" s="1">
        <v>145</v>
      </c>
      <c r="E190" s="1">
        <v>501</v>
      </c>
      <c r="F190" s="2" t="s">
        <v>250</v>
      </c>
      <c r="G190" s="4" t="s">
        <v>474</v>
      </c>
      <c r="H190" s="9" t="s">
        <v>447</v>
      </c>
    </row>
    <row r="191" spans="1:8" ht="12.75">
      <c r="A191" s="1" t="s">
        <v>162</v>
      </c>
      <c r="B191" s="2" t="s">
        <v>298</v>
      </c>
      <c r="C191" s="1" t="s">
        <v>299</v>
      </c>
      <c r="D191" s="1">
        <v>680</v>
      </c>
      <c r="E191" s="1">
        <v>307</v>
      </c>
      <c r="F191" s="2" t="s">
        <v>306</v>
      </c>
      <c r="G191" s="4" t="s">
        <v>472</v>
      </c>
      <c r="H191" s="9"/>
    </row>
    <row r="192" spans="1:8" ht="12.75">
      <c r="A192" s="1" t="s">
        <v>24</v>
      </c>
      <c r="B192" s="2" t="s">
        <v>328</v>
      </c>
      <c r="C192" s="1" t="s">
        <v>329</v>
      </c>
      <c r="D192" s="1">
        <v>124</v>
      </c>
      <c r="E192" s="1">
        <v>408</v>
      </c>
      <c r="F192" s="2" t="s">
        <v>306</v>
      </c>
      <c r="G192" s="4" t="s">
        <v>40</v>
      </c>
      <c r="H192" s="9"/>
    </row>
    <row r="193" spans="1:8" ht="12.75">
      <c r="A193" s="1" t="s">
        <v>512</v>
      </c>
      <c r="B193" s="2" t="s">
        <v>370</v>
      </c>
      <c r="C193" s="1" t="s">
        <v>371</v>
      </c>
      <c r="D193" s="1">
        <v>168</v>
      </c>
      <c r="E193" s="1">
        <v>213</v>
      </c>
      <c r="F193" s="2" t="s">
        <v>306</v>
      </c>
      <c r="G193" s="9" t="s">
        <v>454</v>
      </c>
      <c r="H193" s="9" t="s">
        <v>453</v>
      </c>
    </row>
    <row r="194" spans="1:8" ht="12.75">
      <c r="A194" s="1" t="s">
        <v>94</v>
      </c>
      <c r="B194" s="2" t="s">
        <v>248</v>
      </c>
      <c r="C194" s="1" t="s">
        <v>249</v>
      </c>
      <c r="D194" s="1">
        <v>128</v>
      </c>
      <c r="E194" s="1">
        <v>214</v>
      </c>
      <c r="F194" s="2" t="s">
        <v>247</v>
      </c>
      <c r="G194" s="4" t="s">
        <v>55</v>
      </c>
      <c r="H194" s="10" t="s">
        <v>422</v>
      </c>
    </row>
    <row r="195" spans="1:8" ht="12.75">
      <c r="A195" s="1" t="s">
        <v>99</v>
      </c>
      <c r="B195" s="2" t="s">
        <v>248</v>
      </c>
      <c r="C195" s="1" t="s">
        <v>249</v>
      </c>
      <c r="D195" s="1">
        <v>168</v>
      </c>
      <c r="E195" s="1">
        <v>212</v>
      </c>
      <c r="F195" s="2" t="s">
        <v>247</v>
      </c>
      <c r="G195" s="4" t="s">
        <v>55</v>
      </c>
      <c r="H195" s="9"/>
    </row>
    <row r="196" spans="1:8" ht="12.75">
      <c r="A196" s="1" t="s">
        <v>508</v>
      </c>
      <c r="B196" s="2" t="s">
        <v>358</v>
      </c>
      <c r="C196" s="1" t="s">
        <v>359</v>
      </c>
      <c r="D196" s="1">
        <v>168</v>
      </c>
      <c r="E196" s="1">
        <v>214</v>
      </c>
      <c r="F196" s="2" t="s">
        <v>357</v>
      </c>
      <c r="G196" s="9" t="s">
        <v>451</v>
      </c>
      <c r="H196" s="9" t="s">
        <v>450</v>
      </c>
    </row>
    <row r="197" spans="1:8" ht="12.75">
      <c r="A197" s="1" t="s">
        <v>510</v>
      </c>
      <c r="B197" s="2" t="s">
        <v>361</v>
      </c>
      <c r="C197" s="1" t="s">
        <v>362</v>
      </c>
      <c r="D197" s="1">
        <v>168</v>
      </c>
      <c r="E197" s="1">
        <v>211</v>
      </c>
      <c r="F197" s="2" t="s">
        <v>357</v>
      </c>
      <c r="G197" s="9" t="s">
        <v>452</v>
      </c>
      <c r="H197" s="9"/>
    </row>
    <row r="198" spans="1:8" ht="12.75">
      <c r="A198" s="1" t="s">
        <v>509</v>
      </c>
      <c r="B198" s="2" t="s">
        <v>358</v>
      </c>
      <c r="C198" s="1" t="s">
        <v>359</v>
      </c>
      <c r="D198" s="1">
        <v>178</v>
      </c>
      <c r="E198" s="1">
        <v>214</v>
      </c>
      <c r="F198" s="2" t="s">
        <v>360</v>
      </c>
      <c r="G198" s="9" t="s">
        <v>451</v>
      </c>
      <c r="H198" s="9" t="s">
        <v>450</v>
      </c>
    </row>
    <row r="199" spans="1:8" ht="12.75">
      <c r="A199" s="1" t="s">
        <v>511</v>
      </c>
      <c r="B199" s="2" t="s">
        <v>361</v>
      </c>
      <c r="C199" s="1" t="s">
        <v>362</v>
      </c>
      <c r="D199" s="1">
        <v>178</v>
      </c>
      <c r="E199" s="1">
        <v>211</v>
      </c>
      <c r="F199" s="2" t="s">
        <v>360</v>
      </c>
      <c r="G199" s="9" t="s">
        <v>452</v>
      </c>
      <c r="H199" s="9"/>
    </row>
  </sheetData>
  <sheetProtection password="C7DF" sheet="1" objects="1" scenarios="1" selectLockedCells="1"/>
  <autoFilter ref="A1:H1"/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7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128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VLOOKUP($E$2,base3abcd,2,0)</f>
        <v>2542U 04</v>
      </c>
      <c r="C8" s="189"/>
      <c r="D8" s="203" t="str">
        <f>VLOOKUP($E$2,base3abcd,3,0)</f>
        <v>COMPORTAMENTO ORGANIZACIONAL</v>
      </c>
      <c r="E8" s="204"/>
      <c r="F8" s="204"/>
      <c r="G8" s="205"/>
      <c r="H8" s="12">
        <f>VLOOKUP($E$2,base3abcd,5,0)</f>
        <v>801</v>
      </c>
      <c r="I8" s="12">
        <f>VLOOKUP($E$2,base3abcd,4,0)</f>
        <v>670</v>
      </c>
      <c r="J8" s="12" t="str">
        <f>VLOOKUP($E$2,base3abcd,6,0)</f>
        <v>3ABCD</v>
      </c>
      <c r="K8" s="13" t="str">
        <f>R8</f>
        <v>2009/1</v>
      </c>
      <c r="N8" s="22">
        <f>B20</f>
        <v>39875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VLOOKUP($E$2,base3abcd,7,0)</f>
        <v>A disciplina aborda os elementos fundamentais capazes de explicar o comportamento dos indivíduos, dos grupos e das organizações sociais no contexto da administração. Ela busca, através da apresentação de pesquisas, exemplos e conceitos, proporcionar orientações práticas de como liderar pessoas, melhorar o funcionamento das equipes e aumentar o desempenho organizacional.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VLOOKUP($E$2,base3abcd,8,0)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39875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39882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39889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39896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39903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s="14" customFormat="1" ht="12" customHeight="1">
      <c r="B30" s="124">
        <f>B28+7</f>
        <v>39910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39917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79" t="s">
        <v>115</v>
      </c>
      <c r="E33" s="180"/>
      <c r="F33" s="180"/>
      <c r="G33" s="180"/>
      <c r="H33" s="180"/>
      <c r="I33" s="181"/>
      <c r="J33" s="32"/>
      <c r="K33" s="33"/>
      <c r="M33" s="31"/>
    </row>
    <row r="34" spans="2:13" s="14" customFormat="1" ht="12" customHeight="1">
      <c r="B34" s="124">
        <f>B32+7</f>
        <v>39924</v>
      </c>
      <c r="C34" s="125"/>
      <c r="D34" s="182"/>
      <c r="E34" s="183"/>
      <c r="F34" s="183"/>
      <c r="G34" s="183"/>
      <c r="H34" s="183"/>
      <c r="I34" s="184"/>
      <c r="J34" s="34"/>
      <c r="K34" s="35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39931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39938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39945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39952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39959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39966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39973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39980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39987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39994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40001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disc3abcd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4" customWidth="1"/>
    <col min="2" max="2" width="9.140625" style="14" customWidth="1"/>
    <col min="3" max="3" width="4.57421875" style="14" customWidth="1"/>
    <col min="4" max="5" width="14.28125" style="14" customWidth="1"/>
    <col min="6" max="6" width="22.8515625" style="14" customWidth="1"/>
    <col min="7" max="11" width="6.8515625" style="14" customWidth="1"/>
    <col min="12" max="12" width="1.421875" style="14" customWidth="1"/>
    <col min="13" max="13" width="9.140625" style="14" hidden="1" customWidth="1"/>
    <col min="14" max="14" width="8.7109375" style="14" hidden="1" customWidth="1"/>
    <col min="15" max="15" width="7.421875" style="14" hidden="1" customWidth="1"/>
    <col min="16" max="16" width="9.140625" style="14" hidden="1" customWidth="1"/>
    <col min="17" max="17" width="9.8515625" style="14" hidden="1" customWidth="1"/>
    <col min="18" max="18" width="9.140625" style="14" hidden="1" customWidth="1"/>
    <col min="19" max="19" width="9.8515625" style="14" hidden="1" customWidth="1"/>
    <col min="20" max="16384" width="9.140625" style="14" hidden="1" customWidth="1"/>
  </cols>
  <sheetData>
    <row r="1" ht="4.5" customHeight="1"/>
    <row r="2" spans="2:11" ht="12.75">
      <c r="B2" s="15" t="s">
        <v>436</v>
      </c>
      <c r="C2" s="16"/>
      <c r="D2" s="17"/>
      <c r="E2" s="206" t="s">
        <v>527</v>
      </c>
      <c r="F2" s="207"/>
      <c r="G2" s="207"/>
      <c r="H2" s="207"/>
      <c r="I2" s="207"/>
      <c r="J2" s="207"/>
      <c r="K2" s="208"/>
    </row>
    <row r="3" ht="4.5" customHeight="1" thickBot="1"/>
    <row r="4" spans="2:1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ht="12" customHeight="1">
      <c r="B8" s="188" t="str">
        <f>VLOOKUP($E$2,base4abcd,2,0)</f>
        <v>2549T 04</v>
      </c>
      <c r="C8" s="189"/>
      <c r="D8" s="203" t="str">
        <f>VLOOKUP($E$2,base4abcd,3,0)</f>
        <v>GESTÃO DA EMPRESA FAMILIAR</v>
      </c>
      <c r="E8" s="204"/>
      <c r="F8" s="204"/>
      <c r="G8" s="205"/>
      <c r="H8" s="12">
        <f>VLOOKUP($E$2,base4abcd,5,0)</f>
        <v>803</v>
      </c>
      <c r="I8" s="12">
        <f>VLOOKUP($E$2,base4abcd,4,0)</f>
        <v>670</v>
      </c>
      <c r="J8" s="12" t="str">
        <f>VLOOKUP($E$2,base4abcd,6,0)</f>
        <v>4ABCD</v>
      </c>
      <c r="K8" s="13" t="str">
        <f>R8</f>
        <v>2009/1</v>
      </c>
      <c r="N8" s="22">
        <f>B20</f>
        <v>39876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ht="24" customHeight="1">
      <c r="B9" s="132" t="s">
        <v>233</v>
      </c>
      <c r="C9" s="133"/>
      <c r="D9" s="170" t="str">
        <f>VLOOKUP($E$2,base4abcd,7,0)</f>
        <v>O estudo da empresa familiar. O conflito inter e intragerações. O processo sucessório. Funcionamento dos conselhos de administração. Governança corporativa.</v>
      </c>
      <c r="E9" s="171"/>
      <c r="F9" s="171"/>
      <c r="G9" s="171"/>
      <c r="H9" s="171"/>
      <c r="I9" s="171"/>
      <c r="J9" s="171"/>
      <c r="K9" s="172"/>
    </row>
    <row r="10" spans="2:1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ht="24" customHeight="1">
      <c r="B11" s="132" t="s">
        <v>38</v>
      </c>
      <c r="C11" s="133"/>
      <c r="D11" s="157">
        <f>VLOOKUP($E$2,base4abcd,8,0)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ht="4.5" customHeight="1" thickBot="1">
      <c r="Q17" s="14" t="s">
        <v>246</v>
      </c>
    </row>
    <row r="18" spans="2:1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ht="12" customHeight="1">
      <c r="B20" s="124">
        <v>39876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ht="12" customHeight="1">
      <c r="B22" s="124">
        <f>B20+7</f>
        <v>39883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ht="12" customHeight="1">
      <c r="B24" s="124">
        <f>B22+7</f>
        <v>39890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ht="12" customHeight="1">
      <c r="B26" s="124">
        <f>B24+7</f>
        <v>39897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ht="12" customHeight="1">
      <c r="B28" s="124">
        <f>B26+7</f>
        <v>39904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ht="12" customHeight="1">
      <c r="B30" s="124">
        <f>B28+7</f>
        <v>39911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ht="12" customHeight="1">
      <c r="B32" s="124">
        <f>B30+7</f>
        <v>39918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ht="12" customHeight="1">
      <c r="B34" s="124">
        <f>B32+7</f>
        <v>39925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ht="12" customHeight="1">
      <c r="B36" s="124">
        <f>B34+7</f>
        <v>39932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ht="12" customHeight="1">
      <c r="B38" s="124">
        <f>B36+7</f>
        <v>39939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ht="12" customHeight="1">
      <c r="B40" s="124">
        <f>B38+7</f>
        <v>39946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ht="12" customHeight="1">
      <c r="B42" s="124">
        <f>B40+7</f>
        <v>39953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ht="12" customHeight="1">
      <c r="B44" s="124">
        <f>B42+7</f>
        <v>39960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ht="12" customHeight="1">
      <c r="B46" s="124">
        <f>B44+7</f>
        <v>39967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ht="12" customHeight="1">
      <c r="B48" s="124">
        <f>B46+7</f>
        <v>39974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ht="12" customHeight="1">
      <c r="B50" s="124">
        <f>B48+7</f>
        <v>39981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ht="12" customHeight="1">
      <c r="B52" s="124">
        <f>B50+7</f>
        <v>39988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ht="12" customHeight="1">
      <c r="B54" s="124">
        <f>B52+7</f>
        <v>39995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ht="12" customHeight="1" thickBot="1">
      <c r="B56" s="192">
        <f>B54+7</f>
        <v>40002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</sheetData>
  <sheetProtection password="C7DF" sheet="1" objects="1" scenarios="1" selectLockedCells="1"/>
  <mergeCells count="117">
    <mergeCell ref="E2:K2"/>
    <mergeCell ref="D7:G7"/>
    <mergeCell ref="D6:I6"/>
    <mergeCell ref="B4:C6"/>
    <mergeCell ref="J4:K6"/>
    <mergeCell ref="B54:C54"/>
    <mergeCell ref="D47:I48"/>
    <mergeCell ref="D49:I50"/>
    <mergeCell ref="B49:C49"/>
    <mergeCell ref="B50:C50"/>
    <mergeCell ref="B47:C47"/>
    <mergeCell ref="B48:C48"/>
    <mergeCell ref="D75:K76"/>
    <mergeCell ref="D51:I52"/>
    <mergeCell ref="D53:I54"/>
    <mergeCell ref="D45:I46"/>
    <mergeCell ref="D64:J64"/>
    <mergeCell ref="D61:J61"/>
    <mergeCell ref="B70:K70"/>
    <mergeCell ref="D73:K74"/>
    <mergeCell ref="B8:C8"/>
    <mergeCell ref="B19:C19"/>
    <mergeCell ref="D79:K80"/>
    <mergeCell ref="D81:K82"/>
    <mergeCell ref="B56:C56"/>
    <mergeCell ref="D60:J60"/>
    <mergeCell ref="D55:I56"/>
    <mergeCell ref="B60:C60"/>
    <mergeCell ref="B55:C55"/>
    <mergeCell ref="D77:K78"/>
    <mergeCell ref="D4:I4"/>
    <mergeCell ref="D5:I5"/>
    <mergeCell ref="D29:I30"/>
    <mergeCell ref="D15:K16"/>
    <mergeCell ref="J18:K18"/>
    <mergeCell ref="D8:G8"/>
    <mergeCell ref="D21:I22"/>
    <mergeCell ref="B46:C46"/>
    <mergeCell ref="B42:C42"/>
    <mergeCell ref="B40:C40"/>
    <mergeCell ref="D18:I18"/>
    <mergeCell ref="D83:K84"/>
    <mergeCell ref="B25:C25"/>
    <mergeCell ref="B26:C26"/>
    <mergeCell ref="B27:C27"/>
    <mergeCell ref="B28:C28"/>
    <mergeCell ref="B29:C29"/>
    <mergeCell ref="B30:C30"/>
    <mergeCell ref="D31:I32"/>
    <mergeCell ref="D33:I34"/>
    <mergeCell ref="D35:I36"/>
    <mergeCell ref="D9:K10"/>
    <mergeCell ref="D11:K12"/>
    <mergeCell ref="D19:I20"/>
    <mergeCell ref="B31:C31"/>
    <mergeCell ref="B13:C13"/>
    <mergeCell ref="B20:C20"/>
    <mergeCell ref="B21:C21"/>
    <mergeCell ref="B22:C22"/>
    <mergeCell ref="D39:I40"/>
    <mergeCell ref="D37:I38"/>
    <mergeCell ref="B32:C32"/>
    <mergeCell ref="B37:C37"/>
    <mergeCell ref="B38:C38"/>
    <mergeCell ref="B39:C39"/>
    <mergeCell ref="B52:C52"/>
    <mergeCell ref="B53:C53"/>
    <mergeCell ref="D23:I24"/>
    <mergeCell ref="B23:C23"/>
    <mergeCell ref="B24:C24"/>
    <mergeCell ref="D43:I44"/>
    <mergeCell ref="B51:C51"/>
    <mergeCell ref="B43:C43"/>
    <mergeCell ref="B44:C44"/>
    <mergeCell ref="B45:C45"/>
    <mergeCell ref="B9:C10"/>
    <mergeCell ref="B100:K100"/>
    <mergeCell ref="B101:K101"/>
    <mergeCell ref="B59:K59"/>
    <mergeCell ref="D65:J65"/>
    <mergeCell ref="D66:K66"/>
    <mergeCell ref="D85:K86"/>
    <mergeCell ref="B36:C36"/>
    <mergeCell ref="D67:K67"/>
    <mergeCell ref="D68:K68"/>
    <mergeCell ref="D71:K72"/>
    <mergeCell ref="B11:C12"/>
    <mergeCell ref="B14:C14"/>
    <mergeCell ref="B15:C16"/>
    <mergeCell ref="H14:K14"/>
    <mergeCell ref="D14:F14"/>
    <mergeCell ref="D13:K13"/>
    <mergeCell ref="B66:C66"/>
    <mergeCell ref="B18:C18"/>
    <mergeCell ref="B68:C68"/>
    <mergeCell ref="D25:I26"/>
    <mergeCell ref="D27:I28"/>
    <mergeCell ref="B61:B65"/>
    <mergeCell ref="D62:J62"/>
    <mergeCell ref="D63:J63"/>
    <mergeCell ref="B33:C33"/>
    <mergeCell ref="B34:C34"/>
    <mergeCell ref="B35:C35"/>
    <mergeCell ref="D41:I42"/>
    <mergeCell ref="B41:C41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disc4abcd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9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170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VLOOKUP($E$2,base5abcd,2,0)</f>
        <v>2544M 04</v>
      </c>
      <c r="C8" s="189"/>
      <c r="D8" s="203" t="str">
        <f>VLOOKUP($E$2,base5abcd,3,0)</f>
        <v>SEMINÁRIO: EMPREENDIMENTOS EMPRESARIAIS</v>
      </c>
      <c r="E8" s="204"/>
      <c r="F8" s="204"/>
      <c r="G8" s="205"/>
      <c r="H8" s="12">
        <f>VLOOKUP($E$2,base5abcd,5,0)</f>
        <v>810</v>
      </c>
      <c r="I8" s="12">
        <f>VLOOKUP($E$2,base5abcd,4,0)</f>
        <v>670</v>
      </c>
      <c r="J8" s="12" t="str">
        <f>VLOOKUP($E$2,base5abcd,6,0)</f>
        <v>5ABCD</v>
      </c>
      <c r="K8" s="13" t="str">
        <f>R8</f>
        <v>2009/1</v>
      </c>
      <c r="N8" s="22">
        <f>B20</f>
        <v>39877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VLOOKUP($E$2,base5abcd,7,0)</f>
        <v>Oportunidades de negócios. Orientação para o cliente. Busca de recursos. Aspectos legais, registro de empresas e aspectos tributários. Estudo de mercado. Plano operacional. Aspectos financeiros.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 t="str">
        <f>VLOOKUP($E$2,base5abcd,8,0)</f>
        <v>Ao finalizar a disciplina o aluno deve ser capaz de compreender, de forma geral, empreendedorismo e sua importância para o administrador. Igualmente, deverá dispor de elementos para análise das possibilidades de novos empreendimentos e para o entendimento do processo de construção de uma empresa.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39877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39884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39891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39898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39905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79" t="s">
        <v>116</v>
      </c>
      <c r="E29" s="180"/>
      <c r="F29" s="180"/>
      <c r="G29" s="180"/>
      <c r="H29" s="180"/>
      <c r="I29" s="181"/>
      <c r="J29" s="32"/>
      <c r="K29" s="33"/>
      <c r="M29" s="31"/>
    </row>
    <row r="30" spans="2:13" s="14" customFormat="1" ht="12" customHeight="1">
      <c r="B30" s="124">
        <f>B28+7</f>
        <v>39912</v>
      </c>
      <c r="C30" s="125"/>
      <c r="D30" s="182"/>
      <c r="E30" s="183"/>
      <c r="F30" s="183"/>
      <c r="G30" s="183"/>
      <c r="H30" s="183"/>
      <c r="I30" s="184"/>
      <c r="J30" s="34"/>
      <c r="K30" s="35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39919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39926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39933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39940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39947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39954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39961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39968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79" t="s">
        <v>117</v>
      </c>
      <c r="E47" s="180"/>
      <c r="F47" s="180"/>
      <c r="G47" s="180"/>
      <c r="H47" s="180"/>
      <c r="I47" s="181"/>
      <c r="J47" s="32"/>
      <c r="K47" s="33"/>
    </row>
    <row r="48" spans="2:11" s="14" customFormat="1" ht="12" customHeight="1">
      <c r="B48" s="124">
        <f>B46+7</f>
        <v>39975</v>
      </c>
      <c r="C48" s="125"/>
      <c r="D48" s="182"/>
      <c r="E48" s="183"/>
      <c r="F48" s="183"/>
      <c r="G48" s="183"/>
      <c r="H48" s="183"/>
      <c r="I48" s="184"/>
      <c r="J48" s="34"/>
      <c r="K48" s="35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39982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39989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39996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40003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disc5abcd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0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171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VLOOKUP($E$2,base6abcd,2,0)</f>
        <v>2544S 04</v>
      </c>
      <c r="C8" s="189"/>
      <c r="D8" s="203" t="str">
        <f>VLOOKUP($E$2,base6abcd,3,0)</f>
        <v>DESENVOLVIMENTO DE EQUIPES</v>
      </c>
      <c r="E8" s="204"/>
      <c r="F8" s="204"/>
      <c r="G8" s="205"/>
      <c r="H8" s="12">
        <f>VLOOKUP($E$2,base6abcd,5,0)</f>
        <v>810</v>
      </c>
      <c r="I8" s="12">
        <f>VLOOKUP($E$2,base6abcd,4,0)</f>
        <v>670</v>
      </c>
      <c r="J8" s="12" t="str">
        <f>VLOOKUP($E$2,base6abcd,6,0)</f>
        <v>6ABCD</v>
      </c>
      <c r="K8" s="13" t="str">
        <f>R8</f>
        <v>2009/1</v>
      </c>
      <c r="N8" s="22">
        <f>B20</f>
        <v>39878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VLOOKUP($E$2,base6abcd,7,0)</f>
        <v>Propriedades estruturais e psicodinâmicas do grupo humano. Papel do gestor na formação e desenvolvimento de equipes. Comprometimento e empoderamento. Tensão, coesão e conflito.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VLOOKUP($E$2,base6abcd,8,0)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39878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39885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39892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39899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39906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79" t="s">
        <v>116</v>
      </c>
      <c r="E29" s="180"/>
      <c r="F29" s="180"/>
      <c r="G29" s="180"/>
      <c r="H29" s="180"/>
      <c r="I29" s="181"/>
      <c r="J29" s="32"/>
      <c r="K29" s="33"/>
      <c r="M29" s="31"/>
    </row>
    <row r="30" spans="2:13" s="14" customFormat="1" ht="12" customHeight="1">
      <c r="B30" s="124">
        <f>B28+7</f>
        <v>39913</v>
      </c>
      <c r="C30" s="125"/>
      <c r="D30" s="182"/>
      <c r="E30" s="183"/>
      <c r="F30" s="183"/>
      <c r="G30" s="183"/>
      <c r="H30" s="183"/>
      <c r="I30" s="184"/>
      <c r="J30" s="34"/>
      <c r="K30" s="35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39920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39927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79" t="s">
        <v>118</v>
      </c>
      <c r="E35" s="180"/>
      <c r="F35" s="180"/>
      <c r="G35" s="180"/>
      <c r="H35" s="180"/>
      <c r="I35" s="181"/>
      <c r="J35" s="32"/>
      <c r="K35" s="33"/>
    </row>
    <row r="36" spans="2:11" s="14" customFormat="1" ht="12" customHeight="1">
      <c r="B36" s="124">
        <f>B34+7</f>
        <v>39934</v>
      </c>
      <c r="C36" s="125"/>
      <c r="D36" s="182"/>
      <c r="E36" s="183"/>
      <c r="F36" s="183"/>
      <c r="G36" s="183"/>
      <c r="H36" s="183"/>
      <c r="I36" s="184"/>
      <c r="J36" s="34"/>
      <c r="K36" s="35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39941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39948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39955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39962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39969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39976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39983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39990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39997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40004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E2:K2"/>
    <mergeCell ref="D7:G7"/>
    <mergeCell ref="D6:I6"/>
    <mergeCell ref="B4:C6"/>
    <mergeCell ref="J4:K6"/>
    <mergeCell ref="B54:C54"/>
    <mergeCell ref="D47:I48"/>
    <mergeCell ref="D49:I50"/>
    <mergeCell ref="B49:C49"/>
    <mergeCell ref="B50:C50"/>
    <mergeCell ref="B47:C47"/>
    <mergeCell ref="B48:C48"/>
    <mergeCell ref="D75:K76"/>
    <mergeCell ref="D51:I52"/>
    <mergeCell ref="D53:I54"/>
    <mergeCell ref="D45:I46"/>
    <mergeCell ref="D64:J64"/>
    <mergeCell ref="D61:J61"/>
    <mergeCell ref="B70:K70"/>
    <mergeCell ref="D73:K74"/>
    <mergeCell ref="B8:C8"/>
    <mergeCell ref="B19:C19"/>
    <mergeCell ref="D79:K80"/>
    <mergeCell ref="D81:K82"/>
    <mergeCell ref="B56:C56"/>
    <mergeCell ref="D60:J60"/>
    <mergeCell ref="D55:I56"/>
    <mergeCell ref="B60:C60"/>
    <mergeCell ref="B55:C55"/>
    <mergeCell ref="D77:K78"/>
    <mergeCell ref="D4:I4"/>
    <mergeCell ref="D5:I5"/>
    <mergeCell ref="D29:I30"/>
    <mergeCell ref="D15:K16"/>
    <mergeCell ref="J18:K18"/>
    <mergeCell ref="D8:G8"/>
    <mergeCell ref="D21:I22"/>
    <mergeCell ref="B46:C46"/>
    <mergeCell ref="B42:C42"/>
    <mergeCell ref="B40:C40"/>
    <mergeCell ref="D18:I18"/>
    <mergeCell ref="D83:K84"/>
    <mergeCell ref="B25:C25"/>
    <mergeCell ref="B26:C26"/>
    <mergeCell ref="B27:C27"/>
    <mergeCell ref="B28:C28"/>
    <mergeCell ref="B29:C29"/>
    <mergeCell ref="B30:C30"/>
    <mergeCell ref="D31:I32"/>
    <mergeCell ref="D33:I34"/>
    <mergeCell ref="D35:I36"/>
    <mergeCell ref="D9:K10"/>
    <mergeCell ref="D11:K12"/>
    <mergeCell ref="D19:I20"/>
    <mergeCell ref="B31:C31"/>
    <mergeCell ref="B13:C13"/>
    <mergeCell ref="B20:C20"/>
    <mergeCell ref="B21:C21"/>
    <mergeCell ref="B22:C22"/>
    <mergeCell ref="D39:I40"/>
    <mergeCell ref="D37:I38"/>
    <mergeCell ref="B32:C32"/>
    <mergeCell ref="B37:C37"/>
    <mergeCell ref="B38:C38"/>
    <mergeCell ref="B39:C39"/>
    <mergeCell ref="B52:C52"/>
    <mergeCell ref="B53:C53"/>
    <mergeCell ref="D23:I24"/>
    <mergeCell ref="B23:C23"/>
    <mergeCell ref="B24:C24"/>
    <mergeCell ref="D43:I44"/>
    <mergeCell ref="B51:C51"/>
    <mergeCell ref="B43:C43"/>
    <mergeCell ref="B44:C44"/>
    <mergeCell ref="B45:C45"/>
    <mergeCell ref="B9:C10"/>
    <mergeCell ref="B100:K100"/>
    <mergeCell ref="B101:K101"/>
    <mergeCell ref="B59:K59"/>
    <mergeCell ref="D65:J65"/>
    <mergeCell ref="D66:K66"/>
    <mergeCell ref="D85:K86"/>
    <mergeCell ref="B36:C36"/>
    <mergeCell ref="D67:K67"/>
    <mergeCell ref="D68:K68"/>
    <mergeCell ref="D71:K72"/>
    <mergeCell ref="B11:C12"/>
    <mergeCell ref="B14:C14"/>
    <mergeCell ref="B15:C16"/>
    <mergeCell ref="H14:K14"/>
    <mergeCell ref="D14:F14"/>
    <mergeCell ref="D13:K13"/>
    <mergeCell ref="B66:C66"/>
    <mergeCell ref="B18:C18"/>
    <mergeCell ref="B68:C68"/>
    <mergeCell ref="D25:I26"/>
    <mergeCell ref="D27:I28"/>
    <mergeCell ref="B61:B65"/>
    <mergeCell ref="D62:J62"/>
    <mergeCell ref="D63:J63"/>
    <mergeCell ref="B33:C33"/>
    <mergeCell ref="B34:C34"/>
    <mergeCell ref="B35:C35"/>
    <mergeCell ref="D41:I42"/>
    <mergeCell ref="B41:C41"/>
    <mergeCell ref="B67:C67"/>
    <mergeCell ref="B79:C80"/>
    <mergeCell ref="B81:C82"/>
    <mergeCell ref="B83:C84"/>
    <mergeCell ref="B71:C72"/>
    <mergeCell ref="B73:C74"/>
    <mergeCell ref="B75:C76"/>
    <mergeCell ref="B77:C78"/>
    <mergeCell ref="B94:K94"/>
    <mergeCell ref="B88:K88"/>
    <mergeCell ref="B89:K92"/>
    <mergeCell ref="B85:C86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disc6abcd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183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VLOOKUP($E$2,base2lmnp,2,0)</f>
        <v>2546N 04</v>
      </c>
      <c r="C8" s="189"/>
      <c r="D8" s="203" t="str">
        <f>VLOOKUP($E$2,base2lmnp,3,0)</f>
        <v>ADM. E ESTRATÉGIAS EMPRESARIAIS</v>
      </c>
      <c r="E8" s="204"/>
      <c r="F8" s="204"/>
      <c r="G8" s="205"/>
      <c r="H8" s="12">
        <f>VLOOKUP($E$2,base2lmnp,5,0)</f>
        <v>714</v>
      </c>
      <c r="I8" s="12">
        <f>VLOOKUP($E$2,base2lmnp,4,0)</f>
        <v>569</v>
      </c>
      <c r="J8" s="12" t="str">
        <f>VLOOKUP($E$2,base2lmnp,6,0)</f>
        <v>2LMNP</v>
      </c>
      <c r="K8" s="13" t="str">
        <f>R8</f>
        <v>2009/1</v>
      </c>
      <c r="N8" s="22">
        <f>B20</f>
        <v>39874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VLOOKUP($E$2,base2lmnp,7,0)</f>
        <v>Desenvolver conhecimento e habilidades de gestão estratégica de negócios, conforme os preceitos da Administração, considerando os elementos de planejamento e implementação de estratégias organizacionais.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 t="str">
        <f>VLOOKUP($E$2,base2lmnp,8,0)</f>
        <v>A disciplina tem como objetivos desenvolver no aluno o discernimento dos conceitos de gestão de negócio nas perspectivas da Economia e da Administração. Para tanto, são trabalhados os conceitos fundamentais de estratégia empresarial, as ferramentas de análise de ambientes interno e externo da organização, os preceitos da formulação de estratégias e é discutido o impacto das diversas estratégias sobre a organização.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39874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39881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39888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39895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39902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10"/>
      <c r="E29" s="111"/>
      <c r="F29" s="111"/>
      <c r="G29" s="111"/>
      <c r="H29" s="111"/>
      <c r="I29" s="112"/>
      <c r="J29" s="29"/>
      <c r="K29" s="30"/>
      <c r="M29" s="31"/>
    </row>
    <row r="30" spans="2:13" s="14" customFormat="1" ht="12" customHeight="1">
      <c r="B30" s="124">
        <f>B28+7</f>
        <v>39909</v>
      </c>
      <c r="C30" s="125"/>
      <c r="D30" s="113"/>
      <c r="E30" s="114"/>
      <c r="F30" s="114"/>
      <c r="G30" s="114"/>
      <c r="H30" s="114"/>
      <c r="I30" s="115"/>
      <c r="J30" s="27"/>
      <c r="K30" s="28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39916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79" t="s">
        <v>254</v>
      </c>
      <c r="E33" s="180"/>
      <c r="F33" s="180"/>
      <c r="G33" s="180"/>
      <c r="H33" s="180"/>
      <c r="I33" s="181"/>
      <c r="J33" s="32"/>
      <c r="K33" s="33"/>
      <c r="M33" s="31"/>
    </row>
    <row r="34" spans="2:13" s="14" customFormat="1" ht="12" customHeight="1">
      <c r="B34" s="124">
        <f>B32+7</f>
        <v>39923</v>
      </c>
      <c r="C34" s="125"/>
      <c r="D34" s="182"/>
      <c r="E34" s="183"/>
      <c r="F34" s="183"/>
      <c r="G34" s="183"/>
      <c r="H34" s="183"/>
      <c r="I34" s="184"/>
      <c r="J34" s="34"/>
      <c r="K34" s="35"/>
      <c r="M34" s="31"/>
    </row>
    <row r="35" spans="2:11" s="14" customFormat="1" ht="12" customHeight="1">
      <c r="B35" s="122">
        <f>B33+1</f>
        <v>9</v>
      </c>
      <c r="C35" s="123"/>
      <c r="D35" s="110"/>
      <c r="E35" s="111"/>
      <c r="F35" s="111"/>
      <c r="G35" s="111"/>
      <c r="H35" s="111"/>
      <c r="I35" s="112"/>
      <c r="J35" s="29"/>
      <c r="K35" s="30"/>
    </row>
    <row r="36" spans="2:11" s="14" customFormat="1" ht="12" customHeight="1">
      <c r="B36" s="124">
        <f>B34+7</f>
        <v>39930</v>
      </c>
      <c r="C36" s="125"/>
      <c r="D36" s="113"/>
      <c r="E36" s="114"/>
      <c r="F36" s="114"/>
      <c r="G36" s="114"/>
      <c r="H36" s="114"/>
      <c r="I36" s="115"/>
      <c r="J36" s="27"/>
      <c r="K36" s="28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39937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39944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39951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39958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39965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39972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39979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39986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39993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40000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disc2lmnp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5"/>
  <dimension ref="B2:R102"/>
  <sheetViews>
    <sheetView showGridLines="0" showRowColHeaders="0" zoomScalePageLayoutView="0" workbookViewId="0" topLeftCell="A1">
      <selection activeCell="E2" sqref="E2:K2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502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VLOOKUP($E$2,base6lmnp,2,0)</f>
        <v>2548U 04</v>
      </c>
      <c r="C8" s="189"/>
      <c r="D8" s="203" t="str">
        <f>VLOOKUP($E$2,base6lmnp,3,0)</f>
        <v>ADMINISTRAÇÃO DA INFORMAÇÃO</v>
      </c>
      <c r="E8" s="204"/>
      <c r="F8" s="204"/>
      <c r="G8" s="205"/>
      <c r="H8" s="12">
        <f>VLOOKUP($E$2,base6lmnp,5,0)</f>
        <v>503</v>
      </c>
      <c r="I8" s="12">
        <f>VLOOKUP($E$2,base6lmnp,4,0)</f>
        <v>145</v>
      </c>
      <c r="J8" s="12" t="str">
        <f>VLOOKUP($E$2,base6lmnp,6,0)</f>
        <v>6LMNP</v>
      </c>
      <c r="K8" s="13" t="str">
        <f>R8</f>
        <v>2009/1</v>
      </c>
      <c r="N8" s="22">
        <f>B20</f>
        <v>39878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VLOOKUP($E$2,base6lmnp,7,0)</f>
        <v>A disciplina trata sobre a importância da gestão da informação nas organizações e os principais tipos de Sistemas de Informações disponíveis para realizar estas atividades nos diversos níveis organizacionais. Também apresenta formas e técnicas adequadas para inserir os recursos da Tecnologia da Informação como ferramentas estratégicas na administração dos negócios.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157">
        <f>VLOOKUP($E$2,base6lmnp,8,0)</f>
        <v>0</v>
      </c>
      <c r="E11" s="158"/>
      <c r="F11" s="158"/>
      <c r="G11" s="158"/>
      <c r="H11" s="158"/>
      <c r="I11" s="158"/>
      <c r="J11" s="158"/>
      <c r="K11" s="15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129"/>
      <c r="E12" s="130"/>
      <c r="F12" s="130"/>
      <c r="G12" s="130"/>
      <c r="H12" s="130"/>
      <c r="I12" s="130"/>
      <c r="J12" s="130"/>
      <c r="K12" s="131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143"/>
      <c r="E13" s="144"/>
      <c r="F13" s="144"/>
      <c r="G13" s="144"/>
      <c r="H13" s="144"/>
      <c r="I13" s="144"/>
      <c r="J13" s="144"/>
      <c r="K13" s="145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7" t="s">
        <v>206</v>
      </c>
      <c r="E18" s="88"/>
      <c r="F18" s="88"/>
      <c r="G18" s="88"/>
      <c r="H18" s="88"/>
      <c r="I18" s="89"/>
      <c r="J18" s="87" t="s">
        <v>216</v>
      </c>
      <c r="K18" s="89"/>
    </row>
    <row r="19" spans="2:11" s="14" customFormat="1" ht="12" customHeight="1">
      <c r="B19" s="190">
        <v>1</v>
      </c>
      <c r="C19" s="191"/>
      <c r="D19" s="176"/>
      <c r="E19" s="177"/>
      <c r="F19" s="177"/>
      <c r="G19" s="177"/>
      <c r="H19" s="177"/>
      <c r="I19" s="178"/>
      <c r="J19" s="25"/>
      <c r="K19" s="26"/>
    </row>
    <row r="20" spans="2:11" s="14" customFormat="1" ht="12" customHeight="1">
      <c r="B20" s="124">
        <v>39878</v>
      </c>
      <c r="C20" s="125"/>
      <c r="D20" s="113"/>
      <c r="E20" s="114"/>
      <c r="F20" s="114"/>
      <c r="G20" s="114"/>
      <c r="H20" s="114"/>
      <c r="I20" s="115"/>
      <c r="J20" s="27"/>
      <c r="K20" s="28"/>
    </row>
    <row r="21" spans="2:11" s="14" customFormat="1" ht="12" customHeight="1">
      <c r="B21" s="122">
        <f>B19+1</f>
        <v>2</v>
      </c>
      <c r="C21" s="123"/>
      <c r="D21" s="110"/>
      <c r="E21" s="111"/>
      <c r="F21" s="111"/>
      <c r="G21" s="111"/>
      <c r="H21" s="111"/>
      <c r="I21" s="112"/>
      <c r="J21" s="29"/>
      <c r="K21" s="30"/>
    </row>
    <row r="22" spans="2:11" s="14" customFormat="1" ht="12" customHeight="1">
      <c r="B22" s="124">
        <f>B20+7</f>
        <v>39885</v>
      </c>
      <c r="C22" s="125"/>
      <c r="D22" s="113"/>
      <c r="E22" s="114"/>
      <c r="F22" s="114"/>
      <c r="G22" s="114"/>
      <c r="H22" s="114"/>
      <c r="I22" s="115"/>
      <c r="J22" s="27"/>
      <c r="K22" s="28"/>
    </row>
    <row r="23" spans="2:11" s="14" customFormat="1" ht="12" customHeight="1">
      <c r="B23" s="122">
        <f>B21+1</f>
        <v>3</v>
      </c>
      <c r="C23" s="123"/>
      <c r="D23" s="110"/>
      <c r="E23" s="111"/>
      <c r="F23" s="111"/>
      <c r="G23" s="111"/>
      <c r="H23" s="111"/>
      <c r="I23" s="112"/>
      <c r="J23" s="29"/>
      <c r="K23" s="30"/>
    </row>
    <row r="24" spans="2:11" s="14" customFormat="1" ht="12" customHeight="1">
      <c r="B24" s="124">
        <f>B22+7</f>
        <v>39892</v>
      </c>
      <c r="C24" s="125"/>
      <c r="D24" s="113"/>
      <c r="E24" s="114"/>
      <c r="F24" s="114"/>
      <c r="G24" s="114"/>
      <c r="H24" s="114"/>
      <c r="I24" s="115"/>
      <c r="J24" s="27"/>
      <c r="K24" s="28"/>
    </row>
    <row r="25" spans="2:11" s="14" customFormat="1" ht="12" customHeight="1">
      <c r="B25" s="122">
        <f>B23+1</f>
        <v>4</v>
      </c>
      <c r="C25" s="123"/>
      <c r="D25" s="110"/>
      <c r="E25" s="111"/>
      <c r="F25" s="111"/>
      <c r="G25" s="111"/>
      <c r="H25" s="111"/>
      <c r="I25" s="112"/>
      <c r="J25" s="29"/>
      <c r="K25" s="30"/>
    </row>
    <row r="26" spans="2:11" s="14" customFormat="1" ht="12" customHeight="1">
      <c r="B26" s="124">
        <f>B24+7</f>
        <v>39899</v>
      </c>
      <c r="C26" s="125"/>
      <c r="D26" s="113"/>
      <c r="E26" s="114"/>
      <c r="F26" s="114"/>
      <c r="G26" s="114"/>
      <c r="H26" s="114"/>
      <c r="I26" s="115"/>
      <c r="J26" s="27"/>
      <c r="K26" s="28"/>
    </row>
    <row r="27" spans="2:13" s="14" customFormat="1" ht="12" customHeight="1">
      <c r="B27" s="122">
        <f>B25+1</f>
        <v>5</v>
      </c>
      <c r="C27" s="123"/>
      <c r="D27" s="110"/>
      <c r="E27" s="111"/>
      <c r="F27" s="111"/>
      <c r="G27" s="111"/>
      <c r="H27" s="111"/>
      <c r="I27" s="112"/>
      <c r="J27" s="29"/>
      <c r="K27" s="30"/>
      <c r="M27" s="31"/>
    </row>
    <row r="28" spans="2:13" s="14" customFormat="1" ht="12" customHeight="1">
      <c r="B28" s="124">
        <f>B26+7</f>
        <v>39906</v>
      </c>
      <c r="C28" s="125"/>
      <c r="D28" s="113"/>
      <c r="E28" s="114"/>
      <c r="F28" s="114"/>
      <c r="G28" s="114"/>
      <c r="H28" s="114"/>
      <c r="I28" s="115"/>
      <c r="J28" s="27"/>
      <c r="K28" s="28"/>
      <c r="M28" s="31"/>
    </row>
    <row r="29" spans="2:13" s="14" customFormat="1" ht="12" customHeight="1">
      <c r="B29" s="122">
        <f>B27+1</f>
        <v>6</v>
      </c>
      <c r="C29" s="123"/>
      <c r="D29" s="179" t="s">
        <v>116</v>
      </c>
      <c r="E29" s="180"/>
      <c r="F29" s="180"/>
      <c r="G29" s="180"/>
      <c r="H29" s="180"/>
      <c r="I29" s="181"/>
      <c r="J29" s="32"/>
      <c r="K29" s="33"/>
      <c r="M29" s="31"/>
    </row>
    <row r="30" spans="2:13" s="14" customFormat="1" ht="12" customHeight="1">
      <c r="B30" s="124">
        <f>B28+7</f>
        <v>39913</v>
      </c>
      <c r="C30" s="125"/>
      <c r="D30" s="182"/>
      <c r="E30" s="183"/>
      <c r="F30" s="183"/>
      <c r="G30" s="183"/>
      <c r="H30" s="183"/>
      <c r="I30" s="184"/>
      <c r="J30" s="34"/>
      <c r="K30" s="35"/>
      <c r="M30" s="31"/>
    </row>
    <row r="31" spans="2:13" s="14" customFormat="1" ht="12" customHeight="1">
      <c r="B31" s="122">
        <f>B29+1</f>
        <v>7</v>
      </c>
      <c r="C31" s="123"/>
      <c r="D31" s="110"/>
      <c r="E31" s="111"/>
      <c r="F31" s="111"/>
      <c r="G31" s="111"/>
      <c r="H31" s="111"/>
      <c r="I31" s="112"/>
      <c r="J31" s="29"/>
      <c r="K31" s="30"/>
      <c r="M31" s="31"/>
    </row>
    <row r="32" spans="2:13" s="14" customFormat="1" ht="12" customHeight="1">
      <c r="B32" s="124">
        <f>B30+7</f>
        <v>39920</v>
      </c>
      <c r="C32" s="125"/>
      <c r="D32" s="113"/>
      <c r="E32" s="114"/>
      <c r="F32" s="114"/>
      <c r="G32" s="114"/>
      <c r="H32" s="114"/>
      <c r="I32" s="115"/>
      <c r="J32" s="27"/>
      <c r="K32" s="28"/>
      <c r="M32" s="31"/>
    </row>
    <row r="33" spans="2:13" s="14" customFormat="1" ht="12" customHeight="1">
      <c r="B33" s="122">
        <f>B31+1</f>
        <v>8</v>
      </c>
      <c r="C33" s="123"/>
      <c r="D33" s="110"/>
      <c r="E33" s="111"/>
      <c r="F33" s="111"/>
      <c r="G33" s="111"/>
      <c r="H33" s="111"/>
      <c r="I33" s="112"/>
      <c r="J33" s="29"/>
      <c r="K33" s="30"/>
      <c r="M33" s="31"/>
    </row>
    <row r="34" spans="2:13" s="14" customFormat="1" ht="12" customHeight="1">
      <c r="B34" s="124">
        <f>B32+7</f>
        <v>39927</v>
      </c>
      <c r="C34" s="125"/>
      <c r="D34" s="113"/>
      <c r="E34" s="114"/>
      <c r="F34" s="114"/>
      <c r="G34" s="114"/>
      <c r="H34" s="114"/>
      <c r="I34" s="115"/>
      <c r="J34" s="27"/>
      <c r="K34" s="28"/>
      <c r="M34" s="31"/>
    </row>
    <row r="35" spans="2:11" s="14" customFormat="1" ht="12" customHeight="1">
      <c r="B35" s="122">
        <f>B33+1</f>
        <v>9</v>
      </c>
      <c r="C35" s="123"/>
      <c r="D35" s="179" t="s">
        <v>118</v>
      </c>
      <c r="E35" s="180"/>
      <c r="F35" s="180"/>
      <c r="G35" s="180"/>
      <c r="H35" s="180"/>
      <c r="I35" s="181"/>
      <c r="J35" s="32"/>
      <c r="K35" s="33"/>
    </row>
    <row r="36" spans="2:11" s="14" customFormat="1" ht="12" customHeight="1">
      <c r="B36" s="124">
        <f>B34+7</f>
        <v>39934</v>
      </c>
      <c r="C36" s="125"/>
      <c r="D36" s="182"/>
      <c r="E36" s="183"/>
      <c r="F36" s="183"/>
      <c r="G36" s="183"/>
      <c r="H36" s="183"/>
      <c r="I36" s="184"/>
      <c r="J36" s="34"/>
      <c r="K36" s="35"/>
    </row>
    <row r="37" spans="2:11" s="14" customFormat="1" ht="12" customHeight="1">
      <c r="B37" s="122">
        <f>B35+1</f>
        <v>10</v>
      </c>
      <c r="C37" s="123"/>
      <c r="D37" s="110"/>
      <c r="E37" s="111"/>
      <c r="F37" s="111"/>
      <c r="G37" s="111"/>
      <c r="H37" s="111"/>
      <c r="I37" s="112"/>
      <c r="J37" s="29"/>
      <c r="K37" s="30"/>
    </row>
    <row r="38" spans="2:11" s="14" customFormat="1" ht="12" customHeight="1">
      <c r="B38" s="124">
        <f>B36+7</f>
        <v>39941</v>
      </c>
      <c r="C38" s="125"/>
      <c r="D38" s="113"/>
      <c r="E38" s="114"/>
      <c r="F38" s="114"/>
      <c r="G38" s="114"/>
      <c r="H38" s="114"/>
      <c r="I38" s="115"/>
      <c r="J38" s="27"/>
      <c r="K38" s="28"/>
    </row>
    <row r="39" spans="2:11" s="14" customFormat="1" ht="12" customHeight="1">
      <c r="B39" s="122">
        <f>B37+1</f>
        <v>11</v>
      </c>
      <c r="C39" s="123"/>
      <c r="D39" s="110"/>
      <c r="E39" s="111"/>
      <c r="F39" s="111"/>
      <c r="G39" s="111"/>
      <c r="H39" s="111"/>
      <c r="I39" s="112"/>
      <c r="J39" s="29"/>
      <c r="K39" s="30"/>
    </row>
    <row r="40" spans="2:11" s="14" customFormat="1" ht="12" customHeight="1">
      <c r="B40" s="124">
        <f>B38+7</f>
        <v>39948</v>
      </c>
      <c r="C40" s="125"/>
      <c r="D40" s="113"/>
      <c r="E40" s="114"/>
      <c r="F40" s="114"/>
      <c r="G40" s="114"/>
      <c r="H40" s="114"/>
      <c r="I40" s="115"/>
      <c r="J40" s="27"/>
      <c r="K40" s="28"/>
    </row>
    <row r="41" spans="2:11" s="14" customFormat="1" ht="12" customHeight="1">
      <c r="B41" s="122">
        <f>B39+1</f>
        <v>12</v>
      </c>
      <c r="C41" s="123"/>
      <c r="D41" s="110"/>
      <c r="E41" s="111"/>
      <c r="F41" s="111"/>
      <c r="G41" s="111"/>
      <c r="H41" s="111"/>
      <c r="I41" s="112"/>
      <c r="J41" s="29"/>
      <c r="K41" s="30"/>
    </row>
    <row r="42" spans="2:11" s="14" customFormat="1" ht="12" customHeight="1">
      <c r="B42" s="124">
        <f>B40+7</f>
        <v>39955</v>
      </c>
      <c r="C42" s="125"/>
      <c r="D42" s="113"/>
      <c r="E42" s="114"/>
      <c r="F42" s="114"/>
      <c r="G42" s="114"/>
      <c r="H42" s="114"/>
      <c r="I42" s="115"/>
      <c r="J42" s="27"/>
      <c r="K42" s="28"/>
    </row>
    <row r="43" spans="2:11" s="14" customFormat="1" ht="12" customHeight="1">
      <c r="B43" s="122">
        <f>B41+1</f>
        <v>13</v>
      </c>
      <c r="C43" s="123"/>
      <c r="D43" s="110"/>
      <c r="E43" s="111"/>
      <c r="F43" s="111"/>
      <c r="G43" s="111"/>
      <c r="H43" s="111"/>
      <c r="I43" s="112"/>
      <c r="J43" s="29"/>
      <c r="K43" s="30"/>
    </row>
    <row r="44" spans="2:11" s="14" customFormat="1" ht="12" customHeight="1">
      <c r="B44" s="124">
        <f>B42+7</f>
        <v>39962</v>
      </c>
      <c r="C44" s="125"/>
      <c r="D44" s="113"/>
      <c r="E44" s="114"/>
      <c r="F44" s="114"/>
      <c r="G44" s="114"/>
      <c r="H44" s="114"/>
      <c r="I44" s="115"/>
      <c r="J44" s="27"/>
      <c r="K44" s="28"/>
    </row>
    <row r="45" spans="2:11" s="14" customFormat="1" ht="12" customHeight="1">
      <c r="B45" s="122">
        <f>B43+1</f>
        <v>14</v>
      </c>
      <c r="C45" s="123"/>
      <c r="D45" s="110"/>
      <c r="E45" s="111"/>
      <c r="F45" s="111"/>
      <c r="G45" s="111"/>
      <c r="H45" s="111"/>
      <c r="I45" s="112"/>
      <c r="J45" s="29"/>
      <c r="K45" s="30"/>
    </row>
    <row r="46" spans="2:11" s="14" customFormat="1" ht="12" customHeight="1">
      <c r="B46" s="124">
        <f>B44+7</f>
        <v>39969</v>
      </c>
      <c r="C46" s="125"/>
      <c r="D46" s="113"/>
      <c r="E46" s="114"/>
      <c r="F46" s="114"/>
      <c r="G46" s="114"/>
      <c r="H46" s="114"/>
      <c r="I46" s="115"/>
      <c r="J46" s="27"/>
      <c r="K46" s="28"/>
    </row>
    <row r="47" spans="2:11" s="14" customFormat="1" ht="12" customHeight="1">
      <c r="B47" s="122">
        <f>B45+1</f>
        <v>15</v>
      </c>
      <c r="C47" s="123"/>
      <c r="D47" s="110"/>
      <c r="E47" s="111"/>
      <c r="F47" s="111"/>
      <c r="G47" s="111"/>
      <c r="H47" s="111"/>
      <c r="I47" s="112"/>
      <c r="J47" s="29"/>
      <c r="K47" s="30"/>
    </row>
    <row r="48" spans="2:11" s="14" customFormat="1" ht="12" customHeight="1">
      <c r="B48" s="124">
        <f>B46+7</f>
        <v>39976</v>
      </c>
      <c r="C48" s="125"/>
      <c r="D48" s="113"/>
      <c r="E48" s="114"/>
      <c r="F48" s="114"/>
      <c r="G48" s="114"/>
      <c r="H48" s="114"/>
      <c r="I48" s="115"/>
      <c r="J48" s="27"/>
      <c r="K48" s="28"/>
    </row>
    <row r="49" spans="2:11" s="14" customFormat="1" ht="12" customHeight="1">
      <c r="B49" s="122">
        <f>B47+1</f>
        <v>16</v>
      </c>
      <c r="C49" s="123"/>
      <c r="D49" s="110"/>
      <c r="E49" s="111"/>
      <c r="F49" s="111"/>
      <c r="G49" s="111"/>
      <c r="H49" s="111"/>
      <c r="I49" s="112"/>
      <c r="J49" s="29"/>
      <c r="K49" s="30"/>
    </row>
    <row r="50" spans="2:11" s="14" customFormat="1" ht="12" customHeight="1">
      <c r="B50" s="124">
        <f>B48+7</f>
        <v>39983</v>
      </c>
      <c r="C50" s="125"/>
      <c r="D50" s="113"/>
      <c r="E50" s="114"/>
      <c r="F50" s="114"/>
      <c r="G50" s="114"/>
      <c r="H50" s="114"/>
      <c r="I50" s="115"/>
      <c r="J50" s="27"/>
      <c r="K50" s="28"/>
    </row>
    <row r="51" spans="2:11" s="14" customFormat="1" ht="12" customHeight="1">
      <c r="B51" s="122">
        <f>B49+1</f>
        <v>17</v>
      </c>
      <c r="C51" s="123"/>
      <c r="D51" s="110"/>
      <c r="E51" s="111"/>
      <c r="F51" s="111"/>
      <c r="G51" s="111"/>
      <c r="H51" s="111"/>
      <c r="I51" s="112"/>
      <c r="J51" s="29"/>
      <c r="K51" s="30"/>
    </row>
    <row r="52" spans="2:11" s="14" customFormat="1" ht="12" customHeight="1">
      <c r="B52" s="124">
        <f>B50+7</f>
        <v>39990</v>
      </c>
      <c r="C52" s="125"/>
      <c r="D52" s="113"/>
      <c r="E52" s="114"/>
      <c r="F52" s="114"/>
      <c r="G52" s="114"/>
      <c r="H52" s="114"/>
      <c r="I52" s="115"/>
      <c r="J52" s="27"/>
      <c r="K52" s="28"/>
    </row>
    <row r="53" spans="2:11" s="14" customFormat="1" ht="12" customHeight="1">
      <c r="B53" s="122">
        <f>B51+1</f>
        <v>18</v>
      </c>
      <c r="C53" s="123"/>
      <c r="D53" s="179" t="s">
        <v>256</v>
      </c>
      <c r="E53" s="180"/>
      <c r="F53" s="180"/>
      <c r="G53" s="180"/>
      <c r="H53" s="180"/>
      <c r="I53" s="181"/>
      <c r="J53" s="32"/>
      <c r="K53" s="33"/>
    </row>
    <row r="54" spans="2:11" s="14" customFormat="1" ht="12" customHeight="1">
      <c r="B54" s="124">
        <f>B52+7</f>
        <v>39997</v>
      </c>
      <c r="C54" s="125"/>
      <c r="D54" s="182"/>
      <c r="E54" s="183"/>
      <c r="F54" s="183"/>
      <c r="G54" s="183"/>
      <c r="H54" s="183"/>
      <c r="I54" s="184"/>
      <c r="J54" s="34"/>
      <c r="K54" s="35"/>
    </row>
    <row r="55" spans="2:11" s="14" customFormat="1" ht="12" customHeight="1">
      <c r="B55" s="122">
        <f>B53+1</f>
        <v>19</v>
      </c>
      <c r="C55" s="123"/>
      <c r="D55" s="179" t="s">
        <v>255</v>
      </c>
      <c r="E55" s="180"/>
      <c r="F55" s="180"/>
      <c r="G55" s="180"/>
      <c r="H55" s="180"/>
      <c r="I55" s="181"/>
      <c r="J55" s="32"/>
      <c r="K55" s="33"/>
    </row>
    <row r="56" spans="2:11" s="14" customFormat="1" ht="12" customHeight="1" thickBot="1">
      <c r="B56" s="192">
        <f>B54+7</f>
        <v>40004</v>
      </c>
      <c r="C56" s="193"/>
      <c r="D56" s="196"/>
      <c r="E56" s="197"/>
      <c r="F56" s="197"/>
      <c r="G56" s="197"/>
      <c r="H56" s="197"/>
      <c r="I56" s="198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90" t="s">
        <v>209</v>
      </c>
      <c r="C59" s="91"/>
      <c r="D59" s="91"/>
      <c r="E59" s="91"/>
      <c r="F59" s="91"/>
      <c r="G59" s="91"/>
      <c r="H59" s="91"/>
      <c r="I59" s="91"/>
      <c r="J59" s="91"/>
      <c r="K59" s="92"/>
    </row>
    <row r="60" spans="2:11" s="14" customFormat="1" ht="12.75">
      <c r="B60" s="199" t="s">
        <v>214</v>
      </c>
      <c r="C60" s="195"/>
      <c r="D60" s="194" t="s">
        <v>213</v>
      </c>
      <c r="E60" s="194"/>
      <c r="F60" s="194"/>
      <c r="G60" s="194"/>
      <c r="H60" s="194"/>
      <c r="I60" s="194"/>
      <c r="J60" s="195"/>
      <c r="K60" s="67" t="s">
        <v>212</v>
      </c>
    </row>
    <row r="61" spans="2:11" s="14" customFormat="1" ht="12.75">
      <c r="B61" s="116" t="s">
        <v>240</v>
      </c>
      <c r="C61" s="68" t="s">
        <v>210</v>
      </c>
      <c r="D61" s="200"/>
      <c r="E61" s="201"/>
      <c r="F61" s="201"/>
      <c r="G61" s="201"/>
      <c r="H61" s="201"/>
      <c r="I61" s="201"/>
      <c r="J61" s="202"/>
      <c r="K61" s="69"/>
    </row>
    <row r="62" spans="2:11" s="14" customFormat="1" ht="12.75">
      <c r="B62" s="117"/>
      <c r="C62" s="70" t="s">
        <v>231</v>
      </c>
      <c r="D62" s="119"/>
      <c r="E62" s="120"/>
      <c r="F62" s="120"/>
      <c r="G62" s="120"/>
      <c r="H62" s="120"/>
      <c r="I62" s="120"/>
      <c r="J62" s="121"/>
      <c r="K62" s="71"/>
    </row>
    <row r="63" spans="2:11" s="14" customFormat="1" ht="12.75">
      <c r="B63" s="117"/>
      <c r="C63" s="70" t="s">
        <v>244</v>
      </c>
      <c r="D63" s="119"/>
      <c r="E63" s="120"/>
      <c r="F63" s="120"/>
      <c r="G63" s="120"/>
      <c r="H63" s="120"/>
      <c r="I63" s="120"/>
      <c r="J63" s="121"/>
      <c r="K63" s="71"/>
    </row>
    <row r="64" spans="2:11" s="14" customFormat="1" ht="12.75">
      <c r="B64" s="117"/>
      <c r="C64" s="70"/>
      <c r="D64" s="119"/>
      <c r="E64" s="120"/>
      <c r="F64" s="120"/>
      <c r="G64" s="120"/>
      <c r="H64" s="120"/>
      <c r="I64" s="120"/>
      <c r="J64" s="121"/>
      <c r="K64" s="71"/>
    </row>
    <row r="65" spans="2:11" s="14" customFormat="1" ht="12.75">
      <c r="B65" s="118"/>
      <c r="C65" s="72"/>
      <c r="D65" s="152"/>
      <c r="E65" s="153"/>
      <c r="F65" s="153"/>
      <c r="G65" s="153"/>
      <c r="H65" s="153"/>
      <c r="I65" s="153"/>
      <c r="J65" s="154"/>
      <c r="K65" s="73"/>
    </row>
    <row r="66" spans="2:11" s="14" customFormat="1" ht="12.75">
      <c r="B66" s="106" t="s">
        <v>226</v>
      </c>
      <c r="C66" s="167"/>
      <c r="D66" s="155" t="s">
        <v>257</v>
      </c>
      <c r="E66" s="155"/>
      <c r="F66" s="155"/>
      <c r="G66" s="155"/>
      <c r="H66" s="155"/>
      <c r="I66" s="155"/>
      <c r="J66" s="155"/>
      <c r="K66" s="156"/>
    </row>
    <row r="67" spans="2:11" s="14" customFormat="1" ht="12.75">
      <c r="B67" s="106" t="s">
        <v>220</v>
      </c>
      <c r="C67" s="76"/>
      <c r="D67" s="163"/>
      <c r="E67" s="163"/>
      <c r="F67" s="163"/>
      <c r="G67" s="163"/>
      <c r="H67" s="163"/>
      <c r="I67" s="163"/>
      <c r="J67" s="163"/>
      <c r="K67" s="164"/>
    </row>
    <row r="68" spans="2:11" s="14" customFormat="1" ht="13.5" thickBot="1">
      <c r="B68" s="168" t="s">
        <v>221</v>
      </c>
      <c r="C68" s="169"/>
      <c r="D68" s="165" t="s">
        <v>258</v>
      </c>
      <c r="E68" s="165"/>
      <c r="F68" s="165"/>
      <c r="G68" s="165"/>
      <c r="H68" s="165"/>
      <c r="I68" s="165"/>
      <c r="J68" s="165"/>
      <c r="K68" s="166"/>
    </row>
    <row r="69" spans="2:11" s="14" customFormat="1" ht="4.5" customHeight="1" thickBot="1">
      <c r="B69" s="74"/>
      <c r="C69" s="74"/>
      <c r="D69" s="74"/>
      <c r="E69" s="74"/>
      <c r="F69" s="74"/>
      <c r="G69" s="74"/>
      <c r="H69" s="74"/>
      <c r="I69" s="11"/>
      <c r="J69" s="11"/>
      <c r="K69" s="11"/>
    </row>
    <row r="70" spans="2:11" s="14" customFormat="1" ht="12" customHeight="1" thickBot="1">
      <c r="B70" s="90" t="s">
        <v>222</v>
      </c>
      <c r="C70" s="91"/>
      <c r="D70" s="91"/>
      <c r="E70" s="91"/>
      <c r="F70" s="91"/>
      <c r="G70" s="91"/>
      <c r="H70" s="91"/>
      <c r="I70" s="91"/>
      <c r="J70" s="91"/>
      <c r="K70" s="92"/>
    </row>
    <row r="71" spans="2:11" s="14" customFormat="1" ht="12" customHeight="1">
      <c r="B71" s="108" t="s">
        <v>223</v>
      </c>
      <c r="C71" s="109"/>
      <c r="D71" s="126"/>
      <c r="E71" s="127"/>
      <c r="F71" s="127"/>
      <c r="G71" s="127"/>
      <c r="H71" s="127"/>
      <c r="I71" s="127"/>
      <c r="J71" s="127"/>
      <c r="K71" s="128"/>
    </row>
    <row r="72" spans="2:11" s="14" customFormat="1" ht="12" customHeight="1">
      <c r="B72" s="77"/>
      <c r="C72" s="107"/>
      <c r="D72" s="129"/>
      <c r="E72" s="130"/>
      <c r="F72" s="130"/>
      <c r="G72" s="130"/>
      <c r="H72" s="130"/>
      <c r="I72" s="130"/>
      <c r="J72" s="130"/>
      <c r="K72" s="131"/>
    </row>
    <row r="73" spans="2:11" s="14" customFormat="1" ht="12" customHeight="1">
      <c r="B73" s="102" t="s">
        <v>223</v>
      </c>
      <c r="C73" s="103"/>
      <c r="D73" s="157"/>
      <c r="E73" s="158"/>
      <c r="F73" s="158"/>
      <c r="G73" s="158"/>
      <c r="H73" s="158"/>
      <c r="I73" s="158"/>
      <c r="J73" s="158"/>
      <c r="K73" s="159"/>
    </row>
    <row r="74" spans="2:11" s="14" customFormat="1" ht="12" customHeight="1">
      <c r="B74" s="77"/>
      <c r="C74" s="107"/>
      <c r="D74" s="129"/>
      <c r="E74" s="130"/>
      <c r="F74" s="130"/>
      <c r="G74" s="130"/>
      <c r="H74" s="130"/>
      <c r="I74" s="130"/>
      <c r="J74" s="130"/>
      <c r="K74" s="131"/>
    </row>
    <row r="75" spans="2:11" s="14" customFormat="1" ht="12" customHeight="1">
      <c r="B75" s="102" t="s">
        <v>223</v>
      </c>
      <c r="C75" s="103"/>
      <c r="D75" s="157"/>
      <c r="E75" s="158"/>
      <c r="F75" s="158"/>
      <c r="G75" s="158"/>
      <c r="H75" s="158"/>
      <c r="I75" s="158"/>
      <c r="J75" s="158"/>
      <c r="K75" s="159"/>
    </row>
    <row r="76" spans="2:11" s="14" customFormat="1" ht="12" customHeight="1">
      <c r="B76" s="77"/>
      <c r="C76" s="107"/>
      <c r="D76" s="129"/>
      <c r="E76" s="130"/>
      <c r="F76" s="130"/>
      <c r="G76" s="130"/>
      <c r="H76" s="130"/>
      <c r="I76" s="130"/>
      <c r="J76" s="130"/>
      <c r="K76" s="131"/>
    </row>
    <row r="77" spans="2:11" s="14" customFormat="1" ht="12" customHeight="1">
      <c r="B77" s="102" t="s">
        <v>224</v>
      </c>
      <c r="C77" s="103"/>
      <c r="D77" s="157"/>
      <c r="E77" s="158"/>
      <c r="F77" s="158"/>
      <c r="G77" s="158"/>
      <c r="H77" s="158"/>
      <c r="I77" s="158"/>
      <c r="J77" s="158"/>
      <c r="K77" s="159"/>
    </row>
    <row r="78" spans="2:11" s="14" customFormat="1" ht="12" customHeight="1">
      <c r="B78" s="77"/>
      <c r="C78" s="107"/>
      <c r="D78" s="129"/>
      <c r="E78" s="130"/>
      <c r="F78" s="130"/>
      <c r="G78" s="130"/>
      <c r="H78" s="130"/>
      <c r="I78" s="130"/>
      <c r="J78" s="130"/>
      <c r="K78" s="131"/>
    </row>
    <row r="79" spans="2:11" s="14" customFormat="1" ht="12" customHeight="1">
      <c r="B79" s="102" t="s">
        <v>224</v>
      </c>
      <c r="C79" s="103"/>
      <c r="D79" s="157"/>
      <c r="E79" s="158"/>
      <c r="F79" s="158"/>
      <c r="G79" s="158"/>
      <c r="H79" s="158"/>
      <c r="I79" s="158"/>
      <c r="J79" s="158"/>
      <c r="K79" s="159"/>
    </row>
    <row r="80" spans="2:11" s="14" customFormat="1" ht="12" customHeight="1">
      <c r="B80" s="77"/>
      <c r="C80" s="107"/>
      <c r="D80" s="129"/>
      <c r="E80" s="130"/>
      <c r="F80" s="130"/>
      <c r="G80" s="130"/>
      <c r="H80" s="130"/>
      <c r="I80" s="130"/>
      <c r="J80" s="130"/>
      <c r="K80" s="131"/>
    </row>
    <row r="81" spans="2:11" s="14" customFormat="1" ht="12" customHeight="1">
      <c r="B81" s="102" t="s">
        <v>224</v>
      </c>
      <c r="C81" s="103"/>
      <c r="D81" s="157"/>
      <c r="E81" s="158"/>
      <c r="F81" s="158"/>
      <c r="G81" s="158"/>
      <c r="H81" s="158"/>
      <c r="I81" s="158"/>
      <c r="J81" s="158"/>
      <c r="K81" s="159"/>
    </row>
    <row r="82" spans="2:11" s="14" customFormat="1" ht="12" customHeight="1">
      <c r="B82" s="77"/>
      <c r="C82" s="107"/>
      <c r="D82" s="129"/>
      <c r="E82" s="130"/>
      <c r="F82" s="130"/>
      <c r="G82" s="130"/>
      <c r="H82" s="130"/>
      <c r="I82" s="130"/>
      <c r="J82" s="130"/>
      <c r="K82" s="131"/>
    </row>
    <row r="83" spans="2:11" s="14" customFormat="1" ht="12" customHeight="1">
      <c r="B83" s="102" t="s">
        <v>224</v>
      </c>
      <c r="C83" s="103"/>
      <c r="D83" s="157"/>
      <c r="E83" s="158"/>
      <c r="F83" s="158"/>
      <c r="G83" s="158"/>
      <c r="H83" s="158"/>
      <c r="I83" s="158"/>
      <c r="J83" s="158"/>
      <c r="K83" s="159"/>
    </row>
    <row r="84" spans="2:11" s="14" customFormat="1" ht="12" customHeight="1">
      <c r="B84" s="77"/>
      <c r="C84" s="107"/>
      <c r="D84" s="129"/>
      <c r="E84" s="130"/>
      <c r="F84" s="130"/>
      <c r="G84" s="130"/>
      <c r="H84" s="130"/>
      <c r="I84" s="130"/>
      <c r="J84" s="130"/>
      <c r="K84" s="131"/>
    </row>
    <row r="85" spans="2:11" s="14" customFormat="1" ht="12" customHeight="1">
      <c r="B85" s="102" t="s">
        <v>224</v>
      </c>
      <c r="C85" s="103"/>
      <c r="D85" s="157"/>
      <c r="E85" s="158"/>
      <c r="F85" s="158"/>
      <c r="G85" s="158"/>
      <c r="H85" s="158"/>
      <c r="I85" s="158"/>
      <c r="J85" s="158"/>
      <c r="K85" s="159"/>
    </row>
    <row r="86" spans="2:11" s="14" customFormat="1" ht="12" customHeight="1" thickBot="1">
      <c r="B86" s="104"/>
      <c r="C86" s="105"/>
      <c r="D86" s="160"/>
      <c r="E86" s="161"/>
      <c r="F86" s="161"/>
      <c r="G86" s="161"/>
      <c r="H86" s="161"/>
      <c r="I86" s="161"/>
      <c r="J86" s="161"/>
      <c r="K86" s="162"/>
    </row>
    <row r="87" spans="2:11" s="14" customFormat="1" ht="4.5" customHeight="1" thickBot="1"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2:11" s="14" customFormat="1" ht="12" customHeight="1" thickBot="1">
      <c r="B88" s="90" t="s">
        <v>435</v>
      </c>
      <c r="C88" s="91"/>
      <c r="D88" s="91"/>
      <c r="E88" s="91"/>
      <c r="F88" s="91"/>
      <c r="G88" s="91"/>
      <c r="H88" s="91"/>
      <c r="I88" s="91"/>
      <c r="J88" s="91"/>
      <c r="K88" s="92"/>
    </row>
    <row r="89" spans="2:11" s="14" customFormat="1" ht="12" customHeight="1">
      <c r="B89" s="93"/>
      <c r="C89" s="94"/>
      <c r="D89" s="94"/>
      <c r="E89" s="94"/>
      <c r="F89" s="94"/>
      <c r="G89" s="94"/>
      <c r="H89" s="94"/>
      <c r="I89" s="94"/>
      <c r="J89" s="94"/>
      <c r="K89" s="95"/>
    </row>
    <row r="90" spans="2:11" s="14" customFormat="1" ht="12" customHeight="1">
      <c r="B90" s="96"/>
      <c r="C90" s="97"/>
      <c r="D90" s="97"/>
      <c r="E90" s="97"/>
      <c r="F90" s="97"/>
      <c r="G90" s="97"/>
      <c r="H90" s="97"/>
      <c r="I90" s="97"/>
      <c r="J90" s="97"/>
      <c r="K90" s="98"/>
    </row>
    <row r="91" spans="2:11" s="14" customFormat="1" ht="12" customHeight="1">
      <c r="B91" s="96"/>
      <c r="C91" s="97"/>
      <c r="D91" s="97"/>
      <c r="E91" s="97"/>
      <c r="F91" s="97"/>
      <c r="G91" s="97"/>
      <c r="H91" s="97"/>
      <c r="I91" s="97"/>
      <c r="J91" s="97"/>
      <c r="K91" s="98"/>
    </row>
    <row r="92" spans="2:11" s="14" customFormat="1" ht="12" customHeight="1" thickBot="1">
      <c r="B92" s="99"/>
      <c r="C92" s="100"/>
      <c r="D92" s="100"/>
      <c r="E92" s="100"/>
      <c r="F92" s="100"/>
      <c r="G92" s="100"/>
      <c r="H92" s="100"/>
      <c r="I92" s="100"/>
      <c r="J92" s="100"/>
      <c r="K92" s="101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17">
    <mergeCell ref="B73:C74"/>
    <mergeCell ref="B34:C34"/>
    <mergeCell ref="B94:K94"/>
    <mergeCell ref="B88:K88"/>
    <mergeCell ref="B89:K92"/>
    <mergeCell ref="B85:C86"/>
    <mergeCell ref="B67:C67"/>
    <mergeCell ref="B79:C80"/>
    <mergeCell ref="B81:C82"/>
    <mergeCell ref="B83:C84"/>
    <mergeCell ref="H14:K14"/>
    <mergeCell ref="D14:F14"/>
    <mergeCell ref="D13:K13"/>
    <mergeCell ref="B71:C72"/>
    <mergeCell ref="D31:I32"/>
    <mergeCell ref="D23:I24"/>
    <mergeCell ref="D25:I26"/>
    <mergeCell ref="D27:I28"/>
    <mergeCell ref="B61:B65"/>
    <mergeCell ref="D62:J62"/>
    <mergeCell ref="B100:K100"/>
    <mergeCell ref="B101:K101"/>
    <mergeCell ref="B59:K59"/>
    <mergeCell ref="D65:J65"/>
    <mergeCell ref="D66:K66"/>
    <mergeCell ref="D85:K86"/>
    <mergeCell ref="D61:J61"/>
    <mergeCell ref="D71:K72"/>
    <mergeCell ref="B75:C76"/>
    <mergeCell ref="B77:C78"/>
    <mergeCell ref="B22:C22"/>
    <mergeCell ref="B23:C23"/>
    <mergeCell ref="B18:C18"/>
    <mergeCell ref="B9:C10"/>
    <mergeCell ref="B11:C12"/>
    <mergeCell ref="B14:C14"/>
    <mergeCell ref="B15:C16"/>
    <mergeCell ref="B8:C8"/>
    <mergeCell ref="B19:C19"/>
    <mergeCell ref="B20:C20"/>
    <mergeCell ref="B21:C21"/>
    <mergeCell ref="D83:K84"/>
    <mergeCell ref="B25:C25"/>
    <mergeCell ref="B26:C26"/>
    <mergeCell ref="B27:C27"/>
    <mergeCell ref="B28:C28"/>
    <mergeCell ref="D67:K67"/>
    <mergeCell ref="B32:C32"/>
    <mergeCell ref="B66:C66"/>
    <mergeCell ref="B68:C68"/>
    <mergeCell ref="B52:C52"/>
    <mergeCell ref="B24:C24"/>
    <mergeCell ref="D39:I40"/>
    <mergeCell ref="D41:I42"/>
    <mergeCell ref="B41:C41"/>
    <mergeCell ref="B42:C42"/>
    <mergeCell ref="B33:C33"/>
    <mergeCell ref="B35:C35"/>
    <mergeCell ref="B36:C36"/>
    <mergeCell ref="B49:C49"/>
    <mergeCell ref="B50:C50"/>
    <mergeCell ref="B47:C47"/>
    <mergeCell ref="B39:C39"/>
    <mergeCell ref="B40:C40"/>
    <mergeCell ref="B45:C45"/>
    <mergeCell ref="B46:C46"/>
    <mergeCell ref="B29:C29"/>
    <mergeCell ref="D33:I34"/>
    <mergeCell ref="D35:I36"/>
    <mergeCell ref="D37:I38"/>
    <mergeCell ref="B30:C30"/>
    <mergeCell ref="D11:K12"/>
    <mergeCell ref="D19:I20"/>
    <mergeCell ref="B51:C51"/>
    <mergeCell ref="B48:C48"/>
    <mergeCell ref="D43:I44"/>
    <mergeCell ref="B37:C37"/>
    <mergeCell ref="B38:C38"/>
    <mergeCell ref="B13:C13"/>
    <mergeCell ref="B43:C43"/>
    <mergeCell ref="B44:C44"/>
    <mergeCell ref="D79:K80"/>
    <mergeCell ref="D81:K82"/>
    <mergeCell ref="B56:C56"/>
    <mergeCell ref="D60:J60"/>
    <mergeCell ref="D55:I56"/>
    <mergeCell ref="B60:C60"/>
    <mergeCell ref="B55:C55"/>
    <mergeCell ref="D77:K78"/>
    <mergeCell ref="D64:J64"/>
    <mergeCell ref="D63:J63"/>
    <mergeCell ref="D75:K76"/>
    <mergeCell ref="D51:I52"/>
    <mergeCell ref="D53:I54"/>
    <mergeCell ref="D45:I46"/>
    <mergeCell ref="D47:I48"/>
    <mergeCell ref="D49:I50"/>
    <mergeCell ref="B4:C6"/>
    <mergeCell ref="J4:K6"/>
    <mergeCell ref="B70:K70"/>
    <mergeCell ref="D73:K74"/>
    <mergeCell ref="B54:C54"/>
    <mergeCell ref="B53:C53"/>
    <mergeCell ref="D21:I22"/>
    <mergeCell ref="B31:C31"/>
    <mergeCell ref="D18:I18"/>
    <mergeCell ref="D4:I4"/>
    <mergeCell ref="D68:K68"/>
    <mergeCell ref="D8:G8"/>
    <mergeCell ref="E2:K2"/>
    <mergeCell ref="D7:G7"/>
    <mergeCell ref="D6:I6"/>
    <mergeCell ref="D5:I5"/>
    <mergeCell ref="D29:I30"/>
    <mergeCell ref="D15:K16"/>
    <mergeCell ref="J18:K18"/>
    <mergeCell ref="D9:K10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disc6lmnp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7"/>
  <dimension ref="B2:R102"/>
  <sheetViews>
    <sheetView showGridLines="0" showRowColHeaders="0" zoomScalePageLayoutView="0" workbookViewId="0" topLeftCell="A1">
      <selection activeCell="D26" sqref="D26:I26"/>
    </sheetView>
  </sheetViews>
  <sheetFormatPr defaultColWidth="0" defaultRowHeight="12.75" zeroHeight="1"/>
  <cols>
    <col min="1" max="1" width="1.421875" style="11" customWidth="1"/>
    <col min="2" max="2" width="9.140625" style="11" customWidth="1"/>
    <col min="3" max="3" width="4.57421875" style="11" customWidth="1"/>
    <col min="4" max="5" width="14.28125" style="11" customWidth="1"/>
    <col min="6" max="6" width="22.8515625" style="11" customWidth="1"/>
    <col min="7" max="11" width="6.8515625" style="11" customWidth="1"/>
    <col min="12" max="12" width="1.421875" style="11" customWidth="1"/>
    <col min="13" max="13" width="9.140625" style="11" hidden="1" customWidth="1"/>
    <col min="14" max="14" width="8.7109375" style="11" hidden="1" customWidth="1"/>
    <col min="15" max="15" width="7.421875" style="11" hidden="1" customWidth="1"/>
    <col min="16" max="16" width="9.140625" style="11" hidden="1" customWidth="1"/>
    <col min="17" max="17" width="9.8515625" style="11" hidden="1" customWidth="1"/>
    <col min="18" max="18" width="9.140625" style="11" hidden="1" customWidth="1"/>
    <col min="19" max="19" width="9.8515625" style="11" hidden="1" customWidth="1"/>
    <col min="20" max="16384" width="9.140625" style="11" hidden="1" customWidth="1"/>
  </cols>
  <sheetData>
    <row r="1" s="14" customFormat="1" ht="4.5" customHeight="1"/>
    <row r="2" spans="2:11" s="14" customFormat="1" ht="12.75">
      <c r="B2" s="15" t="s">
        <v>436</v>
      </c>
      <c r="C2" s="16"/>
      <c r="D2" s="17"/>
      <c r="E2" s="206" t="s">
        <v>94</v>
      </c>
      <c r="F2" s="207"/>
      <c r="G2" s="207"/>
      <c r="H2" s="207"/>
      <c r="I2" s="207"/>
      <c r="J2" s="207"/>
      <c r="K2" s="208"/>
    </row>
    <row r="3" s="14" customFormat="1" ht="4.5" customHeight="1" thickBot="1"/>
    <row r="4" spans="2:11" s="14" customFormat="1" ht="15" customHeight="1">
      <c r="B4" s="213"/>
      <c r="C4" s="214"/>
      <c r="D4" s="185" t="s">
        <v>208</v>
      </c>
      <c r="E4" s="185"/>
      <c r="F4" s="185"/>
      <c r="G4" s="185"/>
      <c r="H4" s="185"/>
      <c r="I4" s="185"/>
      <c r="J4" s="185"/>
      <c r="K4" s="219"/>
    </row>
    <row r="5" spans="2:11" s="14" customFormat="1" ht="15" customHeight="1">
      <c r="B5" s="215"/>
      <c r="C5" s="216"/>
      <c r="D5" s="186" t="s">
        <v>207</v>
      </c>
      <c r="E5" s="186"/>
      <c r="F5" s="186"/>
      <c r="G5" s="186"/>
      <c r="H5" s="186"/>
      <c r="I5" s="186"/>
      <c r="J5" s="220"/>
      <c r="K5" s="221"/>
    </row>
    <row r="6" spans="2:11" s="14" customFormat="1" ht="15" customHeight="1" thickBot="1">
      <c r="B6" s="217"/>
      <c r="C6" s="218"/>
      <c r="D6" s="212" t="s">
        <v>228</v>
      </c>
      <c r="E6" s="212"/>
      <c r="F6" s="212"/>
      <c r="G6" s="212"/>
      <c r="H6" s="212"/>
      <c r="I6" s="212"/>
      <c r="J6" s="222"/>
      <c r="K6" s="223"/>
    </row>
    <row r="7" spans="2:11" s="14" customFormat="1" ht="12" customHeight="1">
      <c r="B7" s="18" t="s">
        <v>227</v>
      </c>
      <c r="C7" s="19"/>
      <c r="D7" s="209" t="s">
        <v>235</v>
      </c>
      <c r="E7" s="210"/>
      <c r="F7" s="210"/>
      <c r="G7" s="211"/>
      <c r="H7" s="20" t="s">
        <v>243</v>
      </c>
      <c r="I7" s="20" t="s">
        <v>234</v>
      </c>
      <c r="J7" s="20" t="s">
        <v>241</v>
      </c>
      <c r="K7" s="21" t="s">
        <v>215</v>
      </c>
    </row>
    <row r="8" spans="2:18" s="14" customFormat="1" ht="12" customHeight="1">
      <c r="B8" s="188" t="str">
        <f>VLOOKUP($E$2,base3lm5lm,2,0)</f>
        <v>2540L 04</v>
      </c>
      <c r="C8" s="189"/>
      <c r="D8" s="203" t="str">
        <f>VLOOKUP($E$2,base3lm5lm,3,0)</f>
        <v>EMPREENDIMENTOS EMPRESARIAIS</v>
      </c>
      <c r="E8" s="204"/>
      <c r="F8" s="204"/>
      <c r="G8" s="205"/>
      <c r="H8" s="12">
        <f>VLOOKUP($E$2,base3lm5lm,5,0)</f>
        <v>214</v>
      </c>
      <c r="I8" s="12">
        <f>VLOOKUP($E$2,base3lm5lm,4,0)</f>
        <v>128</v>
      </c>
      <c r="J8" s="12" t="str">
        <f>VLOOKUP($E$2,base3lm5lm,6,0)</f>
        <v>3LM 5LM</v>
      </c>
      <c r="K8" s="13" t="str">
        <f>R8</f>
        <v>2009/1</v>
      </c>
      <c r="N8" s="22">
        <f>B19</f>
        <v>39875</v>
      </c>
      <c r="O8" s="23" t="s">
        <v>215</v>
      </c>
      <c r="P8" s="14">
        <f>YEAR(N8)</f>
        <v>2009</v>
      </c>
      <c r="Q8" s="14">
        <f>IF(MONTH(N8)&gt;=7,2,1)</f>
        <v>1</v>
      </c>
      <c r="R8" s="14" t="str">
        <f>P8&amp;"/"&amp;Q8</f>
        <v>2009/1</v>
      </c>
    </row>
    <row r="9" spans="2:11" s="14" customFormat="1" ht="24" customHeight="1">
      <c r="B9" s="132" t="s">
        <v>233</v>
      </c>
      <c r="C9" s="133"/>
      <c r="D9" s="170" t="str">
        <f>VLOOKUP($E$2,base3lm5lm,7,0)</f>
        <v>A disciplina busca uma reflexão acerca dos desafios enfrentados nas diferentes etapas do processo empreendedor e nos diferentes tipos de empreendimentos empresariais. Aborda questões práticas relativas ao processo de abertura, expansão e fechamento das empresas, assim como assuntos ligados a captação de recursos, estabelecimentos de parcerias e fontes de investimento.</v>
      </c>
      <c r="E9" s="171"/>
      <c r="F9" s="171"/>
      <c r="G9" s="171"/>
      <c r="H9" s="171"/>
      <c r="I9" s="171"/>
      <c r="J9" s="171"/>
      <c r="K9" s="172"/>
    </row>
    <row r="10" spans="2:11" s="14" customFormat="1" ht="24" customHeight="1">
      <c r="B10" s="134"/>
      <c r="C10" s="135"/>
      <c r="D10" s="173"/>
      <c r="E10" s="174"/>
      <c r="F10" s="174"/>
      <c r="G10" s="174"/>
      <c r="H10" s="174"/>
      <c r="I10" s="174"/>
      <c r="J10" s="174"/>
      <c r="K10" s="175"/>
    </row>
    <row r="11" spans="2:17" s="14" customFormat="1" ht="24" customHeight="1">
      <c r="B11" s="132" t="s">
        <v>38</v>
      </c>
      <c r="C11" s="133"/>
      <c r="D11" s="227" t="str">
        <f>VLOOKUP($E$2,base3lm5lm,8,0)</f>
        <v>Ao finalizar a disciplina o aluno deve ser capaz de compreender, de forma geral, empreendedorismo e sua importância para o administrador. Igualmente, deverá dispor de elementos para análise das possibilidades de novos empreendimentos e para o entendimento do processo de negociação</v>
      </c>
      <c r="E11" s="228"/>
      <c r="F11" s="228"/>
      <c r="G11" s="228"/>
      <c r="H11" s="228"/>
      <c r="I11" s="228"/>
      <c r="J11" s="228"/>
      <c r="K11" s="229"/>
      <c r="N11" s="14" t="s">
        <v>223</v>
      </c>
      <c r="P11" s="14" t="s">
        <v>232</v>
      </c>
      <c r="Q11" s="14" t="s">
        <v>210</v>
      </c>
    </row>
    <row r="12" spans="2:17" s="14" customFormat="1" ht="24" customHeight="1">
      <c r="B12" s="134"/>
      <c r="C12" s="135"/>
      <c r="D12" s="230"/>
      <c r="E12" s="231"/>
      <c r="F12" s="231"/>
      <c r="G12" s="231"/>
      <c r="H12" s="231"/>
      <c r="I12" s="231"/>
      <c r="J12" s="231"/>
      <c r="K12" s="232"/>
      <c r="N12" s="14" t="s">
        <v>224</v>
      </c>
      <c r="P12" s="14" t="s">
        <v>238</v>
      </c>
      <c r="Q12" s="14" t="s">
        <v>231</v>
      </c>
    </row>
    <row r="13" spans="2:17" s="14" customFormat="1" ht="12" customHeight="1">
      <c r="B13" s="132" t="s">
        <v>217</v>
      </c>
      <c r="C13" s="133"/>
      <c r="D13" s="250"/>
      <c r="E13" s="251"/>
      <c r="F13" s="251"/>
      <c r="G13" s="251"/>
      <c r="H13" s="251"/>
      <c r="I13" s="251"/>
      <c r="J13" s="251"/>
      <c r="K13" s="252"/>
      <c r="P13" s="14" t="s">
        <v>237</v>
      </c>
      <c r="Q13" s="14" t="s">
        <v>211</v>
      </c>
    </row>
    <row r="14" spans="2:17" s="14" customFormat="1" ht="12" customHeight="1">
      <c r="B14" s="136" t="s">
        <v>218</v>
      </c>
      <c r="C14" s="137"/>
      <c r="D14" s="142" t="str">
        <f>SETUP!D4</f>
        <v>Elisabeth Avila Abdala</v>
      </c>
      <c r="E14" s="140"/>
      <c r="F14" s="140"/>
      <c r="G14" s="24" t="s">
        <v>229</v>
      </c>
      <c r="H14" s="140" t="str">
        <f>SETUP!D5</f>
        <v>eabdala@pucrs.br</v>
      </c>
      <c r="I14" s="140"/>
      <c r="J14" s="140"/>
      <c r="K14" s="141"/>
      <c r="P14" s="14" t="s">
        <v>236</v>
      </c>
      <c r="Q14" s="14" t="s">
        <v>239</v>
      </c>
    </row>
    <row r="15" spans="2:17" s="14" customFormat="1" ht="12" customHeight="1">
      <c r="B15" s="132" t="s">
        <v>230</v>
      </c>
      <c r="C15" s="133"/>
      <c r="D15" s="170" t="str">
        <f>SETUP!D6</f>
        <v>Doutora em Comunicação Social (PUCRS/FAMECOS), Mestre em Administração de Empresas (PPGA/UFRGS), Especialista em Administração de Recursos Humanos (PUCRS/FAED), Tecnóloga em PD (UNISINOS). 
</v>
      </c>
      <c r="E15" s="171"/>
      <c r="F15" s="171"/>
      <c r="G15" s="171"/>
      <c r="H15" s="171"/>
      <c r="I15" s="171"/>
      <c r="J15" s="171"/>
      <c r="K15" s="172"/>
      <c r="Q15" s="14" t="s">
        <v>244</v>
      </c>
    </row>
    <row r="16" spans="2:17" s="14" customFormat="1" ht="12" customHeight="1" thickBot="1">
      <c r="B16" s="138"/>
      <c r="C16" s="139"/>
      <c r="D16" s="187"/>
      <c r="E16" s="150"/>
      <c r="F16" s="150"/>
      <c r="G16" s="150"/>
      <c r="H16" s="150"/>
      <c r="I16" s="150"/>
      <c r="J16" s="150"/>
      <c r="K16" s="151"/>
      <c r="Q16" s="14" t="s">
        <v>245</v>
      </c>
    </row>
    <row r="17" s="14" customFormat="1" ht="4.5" customHeight="1" thickBot="1">
      <c r="Q17" s="14" t="s">
        <v>246</v>
      </c>
    </row>
    <row r="18" spans="2:11" s="14" customFormat="1" ht="12" customHeight="1" thickBot="1">
      <c r="B18" s="87" t="s">
        <v>225</v>
      </c>
      <c r="C18" s="89"/>
      <c r="D18" s="88" t="s">
        <v>206</v>
      </c>
      <c r="E18" s="88"/>
      <c r="F18" s="88"/>
      <c r="G18" s="88"/>
      <c r="H18" s="88"/>
      <c r="I18" s="88"/>
      <c r="J18" s="87" t="s">
        <v>216</v>
      </c>
      <c r="K18" s="89"/>
    </row>
    <row r="19" spans="2:11" s="14" customFormat="1" ht="12" customHeight="1">
      <c r="B19" s="260">
        <v>39875</v>
      </c>
      <c r="C19" s="261"/>
      <c r="D19" s="226"/>
      <c r="E19" s="226"/>
      <c r="F19" s="226"/>
      <c r="G19" s="226"/>
      <c r="H19" s="226"/>
      <c r="I19" s="226"/>
      <c r="J19" s="27"/>
      <c r="K19" s="28"/>
    </row>
    <row r="20" spans="2:11" s="14" customFormat="1" ht="12" customHeight="1">
      <c r="B20" s="233">
        <f>B19+2</f>
        <v>39877</v>
      </c>
      <c r="C20" s="234"/>
      <c r="D20" s="224"/>
      <c r="E20" s="224"/>
      <c r="F20" s="224"/>
      <c r="G20" s="224"/>
      <c r="H20" s="224"/>
      <c r="I20" s="224"/>
      <c r="J20" s="27"/>
      <c r="K20" s="28"/>
    </row>
    <row r="21" spans="2:11" s="14" customFormat="1" ht="12" customHeight="1">
      <c r="B21" s="248">
        <f>B19+7</f>
        <v>39882</v>
      </c>
      <c r="C21" s="249"/>
      <c r="D21" s="224"/>
      <c r="E21" s="224"/>
      <c r="F21" s="224"/>
      <c r="G21" s="224"/>
      <c r="H21" s="224"/>
      <c r="I21" s="224"/>
      <c r="J21" s="63"/>
      <c r="K21" s="64"/>
    </row>
    <row r="22" spans="2:11" s="14" customFormat="1" ht="12" customHeight="1">
      <c r="B22" s="233">
        <f>B21+2</f>
        <v>39884</v>
      </c>
      <c r="C22" s="234"/>
      <c r="D22" s="224"/>
      <c r="E22" s="224"/>
      <c r="F22" s="224"/>
      <c r="G22" s="224"/>
      <c r="H22" s="224"/>
      <c r="I22" s="224"/>
      <c r="J22" s="27"/>
      <c r="K22" s="28"/>
    </row>
    <row r="23" spans="2:11" s="14" customFormat="1" ht="12" customHeight="1">
      <c r="B23" s="248">
        <f>B21+7</f>
        <v>39889</v>
      </c>
      <c r="C23" s="249"/>
      <c r="D23" s="224"/>
      <c r="E23" s="224"/>
      <c r="F23" s="224"/>
      <c r="G23" s="224"/>
      <c r="H23" s="224"/>
      <c r="I23" s="224"/>
      <c r="J23" s="63"/>
      <c r="K23" s="64"/>
    </row>
    <row r="24" spans="2:11" s="14" customFormat="1" ht="12" customHeight="1">
      <c r="B24" s="233">
        <f>B23+2</f>
        <v>39891</v>
      </c>
      <c r="C24" s="234"/>
      <c r="D24" s="224"/>
      <c r="E24" s="224"/>
      <c r="F24" s="224"/>
      <c r="G24" s="224"/>
      <c r="H24" s="224"/>
      <c r="I24" s="224"/>
      <c r="J24" s="27"/>
      <c r="K24" s="28"/>
    </row>
    <row r="25" spans="2:11" s="14" customFormat="1" ht="12" customHeight="1">
      <c r="B25" s="248">
        <f>B23+7</f>
        <v>39896</v>
      </c>
      <c r="C25" s="249"/>
      <c r="D25" s="224"/>
      <c r="E25" s="224"/>
      <c r="F25" s="224"/>
      <c r="G25" s="224"/>
      <c r="H25" s="224"/>
      <c r="I25" s="224"/>
      <c r="J25" s="63"/>
      <c r="K25" s="64"/>
    </row>
    <row r="26" spans="2:11" s="14" customFormat="1" ht="12" customHeight="1">
      <c r="B26" s="233">
        <f>B25+2</f>
        <v>39898</v>
      </c>
      <c r="C26" s="234"/>
      <c r="D26" s="224"/>
      <c r="E26" s="224"/>
      <c r="F26" s="224"/>
      <c r="G26" s="224"/>
      <c r="H26" s="224"/>
      <c r="I26" s="224"/>
      <c r="J26" s="27"/>
      <c r="K26" s="28"/>
    </row>
    <row r="27" spans="2:13" s="14" customFormat="1" ht="12" customHeight="1">
      <c r="B27" s="248">
        <f>B25+7</f>
        <v>39903</v>
      </c>
      <c r="C27" s="249"/>
      <c r="D27" s="224"/>
      <c r="E27" s="224"/>
      <c r="F27" s="224"/>
      <c r="G27" s="224"/>
      <c r="H27" s="224"/>
      <c r="I27" s="224"/>
      <c r="J27" s="29"/>
      <c r="K27" s="30"/>
      <c r="M27" s="31"/>
    </row>
    <row r="28" spans="2:13" s="14" customFormat="1" ht="12" customHeight="1">
      <c r="B28" s="233">
        <f>B27+2</f>
        <v>39905</v>
      </c>
      <c r="C28" s="234"/>
      <c r="D28" s="224"/>
      <c r="E28" s="224"/>
      <c r="F28" s="224"/>
      <c r="G28" s="224"/>
      <c r="H28" s="224"/>
      <c r="I28" s="224"/>
      <c r="J28" s="63"/>
      <c r="K28" s="64"/>
      <c r="M28" s="31"/>
    </row>
    <row r="29" spans="2:13" s="14" customFormat="1" ht="12" customHeight="1">
      <c r="B29" s="248">
        <f>B27+7</f>
        <v>39910</v>
      </c>
      <c r="C29" s="249"/>
      <c r="D29" s="224"/>
      <c r="E29" s="224"/>
      <c r="F29" s="224"/>
      <c r="G29" s="224"/>
      <c r="H29" s="224"/>
      <c r="I29" s="224"/>
      <c r="J29" s="63"/>
      <c r="K29" s="64"/>
      <c r="M29" s="31"/>
    </row>
    <row r="30" spans="2:13" s="14" customFormat="1" ht="12" customHeight="1">
      <c r="B30" s="233">
        <f>B29+2</f>
        <v>39912</v>
      </c>
      <c r="C30" s="234"/>
      <c r="D30" s="225" t="s">
        <v>116</v>
      </c>
      <c r="E30" s="225"/>
      <c r="F30" s="225"/>
      <c r="G30" s="225"/>
      <c r="H30" s="225"/>
      <c r="I30" s="225"/>
      <c r="J30" s="34"/>
      <c r="K30" s="35"/>
      <c r="M30" s="31"/>
    </row>
    <row r="31" spans="2:13" s="14" customFormat="1" ht="12" customHeight="1">
      <c r="B31" s="248">
        <f>B29+7</f>
        <v>39917</v>
      </c>
      <c r="C31" s="249"/>
      <c r="D31" s="224"/>
      <c r="E31" s="224"/>
      <c r="F31" s="224"/>
      <c r="G31" s="224"/>
      <c r="H31" s="224"/>
      <c r="I31" s="224"/>
      <c r="J31" s="29"/>
      <c r="K31" s="30"/>
      <c r="M31" s="31"/>
    </row>
    <row r="32" spans="2:13" s="14" customFormat="1" ht="12" customHeight="1">
      <c r="B32" s="233">
        <f>B31+2</f>
        <v>39919</v>
      </c>
      <c r="C32" s="234"/>
      <c r="D32" s="224"/>
      <c r="E32" s="224"/>
      <c r="F32" s="224"/>
      <c r="G32" s="224"/>
      <c r="H32" s="224"/>
      <c r="I32" s="224"/>
      <c r="J32" s="63"/>
      <c r="K32" s="64"/>
      <c r="M32" s="31"/>
    </row>
    <row r="33" spans="2:13" s="14" customFormat="1" ht="12" customHeight="1">
      <c r="B33" s="248">
        <f>B31+7</f>
        <v>39924</v>
      </c>
      <c r="C33" s="249"/>
      <c r="D33" s="225" t="s">
        <v>486</v>
      </c>
      <c r="E33" s="225"/>
      <c r="F33" s="225"/>
      <c r="G33" s="225"/>
      <c r="H33" s="225"/>
      <c r="I33" s="225"/>
      <c r="J33" s="65"/>
      <c r="K33" s="66"/>
      <c r="M33" s="31"/>
    </row>
    <row r="34" spans="2:13" s="14" customFormat="1" ht="12" customHeight="1">
      <c r="B34" s="233">
        <f>B33+2</f>
        <v>39926</v>
      </c>
      <c r="C34" s="234"/>
      <c r="D34" s="224"/>
      <c r="E34" s="224"/>
      <c r="F34" s="224"/>
      <c r="G34" s="224"/>
      <c r="H34" s="224"/>
      <c r="I34" s="224"/>
      <c r="J34" s="27"/>
      <c r="K34" s="28"/>
      <c r="M34" s="31"/>
    </row>
    <row r="35" spans="2:11" s="14" customFormat="1" ht="12" customHeight="1">
      <c r="B35" s="248">
        <f>B33+7</f>
        <v>39931</v>
      </c>
      <c r="C35" s="249"/>
      <c r="D35" s="224"/>
      <c r="E35" s="224"/>
      <c r="F35" s="224"/>
      <c r="G35" s="224"/>
      <c r="H35" s="224"/>
      <c r="I35" s="224"/>
      <c r="J35" s="29"/>
      <c r="K35" s="30"/>
    </row>
    <row r="36" spans="2:11" s="14" customFormat="1" ht="12" customHeight="1">
      <c r="B36" s="233">
        <f>B35+2</f>
        <v>39933</v>
      </c>
      <c r="C36" s="234"/>
      <c r="D36" s="224"/>
      <c r="E36" s="224"/>
      <c r="F36" s="224"/>
      <c r="G36" s="224"/>
      <c r="H36" s="224"/>
      <c r="I36" s="224"/>
      <c r="J36" s="63"/>
      <c r="K36" s="64"/>
    </row>
    <row r="37" spans="2:11" s="14" customFormat="1" ht="12" customHeight="1">
      <c r="B37" s="248">
        <f>B35+7</f>
        <v>39938</v>
      </c>
      <c r="C37" s="249"/>
      <c r="D37" s="224"/>
      <c r="E37" s="224"/>
      <c r="F37" s="224"/>
      <c r="G37" s="224"/>
      <c r="H37" s="224"/>
      <c r="I37" s="224"/>
      <c r="J37" s="63"/>
      <c r="K37" s="64"/>
    </row>
    <row r="38" spans="2:11" s="14" customFormat="1" ht="12" customHeight="1">
      <c r="B38" s="233">
        <f>B37+2</f>
        <v>39940</v>
      </c>
      <c r="C38" s="234"/>
      <c r="D38" s="224"/>
      <c r="E38" s="224"/>
      <c r="F38" s="224"/>
      <c r="G38" s="224"/>
      <c r="H38" s="224"/>
      <c r="I38" s="224"/>
      <c r="J38" s="27"/>
      <c r="K38" s="28"/>
    </row>
    <row r="39" spans="2:11" s="14" customFormat="1" ht="12" customHeight="1">
      <c r="B39" s="248">
        <f>B37+7</f>
        <v>39945</v>
      </c>
      <c r="C39" s="249"/>
      <c r="D39" s="224"/>
      <c r="E39" s="224"/>
      <c r="F39" s="224"/>
      <c r="G39" s="224"/>
      <c r="H39" s="224"/>
      <c r="I39" s="224"/>
      <c r="J39" s="29"/>
      <c r="K39" s="30"/>
    </row>
    <row r="40" spans="2:11" s="14" customFormat="1" ht="12" customHeight="1">
      <c r="B40" s="233">
        <f>B39+2</f>
        <v>39947</v>
      </c>
      <c r="C40" s="234"/>
      <c r="D40" s="224"/>
      <c r="E40" s="224"/>
      <c r="F40" s="224"/>
      <c r="G40" s="224"/>
      <c r="H40" s="224"/>
      <c r="I40" s="224"/>
      <c r="J40" s="63"/>
      <c r="K40" s="64"/>
    </row>
    <row r="41" spans="2:11" s="14" customFormat="1" ht="12" customHeight="1">
      <c r="B41" s="248">
        <f>B39+7</f>
        <v>39952</v>
      </c>
      <c r="C41" s="249"/>
      <c r="D41" s="224"/>
      <c r="E41" s="224"/>
      <c r="F41" s="224"/>
      <c r="G41" s="224"/>
      <c r="H41" s="224"/>
      <c r="I41" s="224"/>
      <c r="J41" s="63"/>
      <c r="K41" s="64"/>
    </row>
    <row r="42" spans="2:11" s="14" customFormat="1" ht="12" customHeight="1">
      <c r="B42" s="233">
        <f>B41+2</f>
        <v>39954</v>
      </c>
      <c r="C42" s="234"/>
      <c r="D42" s="224"/>
      <c r="E42" s="224"/>
      <c r="F42" s="224"/>
      <c r="G42" s="224"/>
      <c r="H42" s="224"/>
      <c r="I42" s="224"/>
      <c r="J42" s="27"/>
      <c r="K42" s="28"/>
    </row>
    <row r="43" spans="2:11" s="14" customFormat="1" ht="12" customHeight="1">
      <c r="B43" s="248">
        <f>B41+7</f>
        <v>39959</v>
      </c>
      <c r="C43" s="249"/>
      <c r="D43" s="224"/>
      <c r="E43" s="224"/>
      <c r="F43" s="224"/>
      <c r="G43" s="224"/>
      <c r="H43" s="224"/>
      <c r="I43" s="224"/>
      <c r="J43" s="29"/>
      <c r="K43" s="30"/>
    </row>
    <row r="44" spans="2:11" s="14" customFormat="1" ht="12" customHeight="1">
      <c r="B44" s="233">
        <f>B43+2</f>
        <v>39961</v>
      </c>
      <c r="C44" s="234"/>
      <c r="D44" s="224"/>
      <c r="E44" s="224"/>
      <c r="F44" s="224"/>
      <c r="G44" s="224"/>
      <c r="H44" s="224"/>
      <c r="I44" s="224"/>
      <c r="J44" s="63"/>
      <c r="K44" s="64"/>
    </row>
    <row r="45" spans="2:11" s="14" customFormat="1" ht="12" customHeight="1">
      <c r="B45" s="248">
        <f>B43+7</f>
        <v>39966</v>
      </c>
      <c r="C45" s="249"/>
      <c r="D45" s="224"/>
      <c r="E45" s="224"/>
      <c r="F45" s="224"/>
      <c r="G45" s="224"/>
      <c r="H45" s="224"/>
      <c r="I45" s="224"/>
      <c r="J45" s="63"/>
      <c r="K45" s="64"/>
    </row>
    <row r="46" spans="2:11" s="14" customFormat="1" ht="12" customHeight="1">
      <c r="B46" s="233">
        <f>B45+2</f>
        <v>39968</v>
      </c>
      <c r="C46" s="234"/>
      <c r="D46" s="224"/>
      <c r="E46" s="224"/>
      <c r="F46" s="224"/>
      <c r="G46" s="224"/>
      <c r="H46" s="224"/>
      <c r="I46" s="224"/>
      <c r="J46" s="27"/>
      <c r="K46" s="28"/>
    </row>
    <row r="47" spans="2:11" s="14" customFormat="1" ht="12" customHeight="1">
      <c r="B47" s="248">
        <f>B45+7</f>
        <v>39973</v>
      </c>
      <c r="C47" s="249"/>
      <c r="D47" s="224"/>
      <c r="E47" s="224"/>
      <c r="F47" s="224"/>
      <c r="G47" s="224"/>
      <c r="H47" s="224"/>
      <c r="I47" s="224"/>
      <c r="J47" s="29"/>
      <c r="K47" s="30"/>
    </row>
    <row r="48" spans="2:11" s="14" customFormat="1" ht="12" customHeight="1">
      <c r="B48" s="233">
        <f>B47+2</f>
        <v>39975</v>
      </c>
      <c r="C48" s="234"/>
      <c r="D48" s="225" t="s">
        <v>117</v>
      </c>
      <c r="E48" s="225"/>
      <c r="F48" s="225"/>
      <c r="G48" s="225"/>
      <c r="H48" s="225"/>
      <c r="I48" s="225"/>
      <c r="J48" s="65"/>
      <c r="K48" s="66"/>
    </row>
    <row r="49" spans="2:11" s="14" customFormat="1" ht="12" customHeight="1">
      <c r="B49" s="248">
        <f>B47+7</f>
        <v>39980</v>
      </c>
      <c r="C49" s="249"/>
      <c r="D49" s="224"/>
      <c r="E49" s="224"/>
      <c r="F49" s="224"/>
      <c r="G49" s="224"/>
      <c r="H49" s="224"/>
      <c r="I49" s="224"/>
      <c r="J49" s="63"/>
      <c r="K49" s="64"/>
    </row>
    <row r="50" spans="2:11" s="14" customFormat="1" ht="12" customHeight="1">
      <c r="B50" s="233">
        <f>B49+2</f>
        <v>39982</v>
      </c>
      <c r="C50" s="234"/>
      <c r="D50" s="224"/>
      <c r="E50" s="224"/>
      <c r="F50" s="224"/>
      <c r="G50" s="224"/>
      <c r="H50" s="224"/>
      <c r="I50" s="224"/>
      <c r="J50" s="27"/>
      <c r="K50" s="28"/>
    </row>
    <row r="51" spans="2:11" s="14" customFormat="1" ht="12" customHeight="1">
      <c r="B51" s="248">
        <f>B49+7</f>
        <v>39987</v>
      </c>
      <c r="C51" s="249"/>
      <c r="D51" s="224"/>
      <c r="E51" s="224"/>
      <c r="F51" s="224"/>
      <c r="G51" s="224"/>
      <c r="H51" s="224"/>
      <c r="I51" s="224"/>
      <c r="J51" s="29"/>
      <c r="K51" s="30"/>
    </row>
    <row r="52" spans="2:11" s="14" customFormat="1" ht="12" customHeight="1">
      <c r="B52" s="233">
        <f>B51+2</f>
        <v>39989</v>
      </c>
      <c r="C52" s="234"/>
      <c r="D52" s="224"/>
      <c r="E52" s="224"/>
      <c r="F52" s="224"/>
      <c r="G52" s="224"/>
      <c r="H52" s="224"/>
      <c r="I52" s="224"/>
      <c r="J52" s="63"/>
      <c r="K52" s="64"/>
    </row>
    <row r="53" spans="2:11" s="14" customFormat="1" ht="12" customHeight="1">
      <c r="B53" s="248">
        <f>B51+7</f>
        <v>39994</v>
      </c>
      <c r="C53" s="249"/>
      <c r="D53" s="224"/>
      <c r="E53" s="224"/>
      <c r="F53" s="224"/>
      <c r="G53" s="224"/>
      <c r="H53" s="224"/>
      <c r="I53" s="224"/>
      <c r="J53" s="63"/>
      <c r="K53" s="64"/>
    </row>
    <row r="54" spans="2:11" s="14" customFormat="1" ht="12" customHeight="1">
      <c r="B54" s="233">
        <f>B53+2</f>
        <v>39996</v>
      </c>
      <c r="C54" s="234"/>
      <c r="D54" s="225" t="s">
        <v>256</v>
      </c>
      <c r="E54" s="225"/>
      <c r="F54" s="225"/>
      <c r="G54" s="225"/>
      <c r="H54" s="225"/>
      <c r="I54" s="225"/>
      <c r="J54" s="34"/>
      <c r="K54" s="35"/>
    </row>
    <row r="55" spans="2:11" s="14" customFormat="1" ht="12" customHeight="1">
      <c r="B55" s="235">
        <f>B53+7</f>
        <v>40001</v>
      </c>
      <c r="C55" s="236"/>
      <c r="D55" s="61" t="s">
        <v>255</v>
      </c>
      <c r="E55" s="61"/>
      <c r="F55" s="61"/>
      <c r="G55" s="61"/>
      <c r="H55" s="61"/>
      <c r="I55" s="61"/>
      <c r="J55" s="32"/>
      <c r="K55" s="33"/>
    </row>
    <row r="56" spans="2:11" s="14" customFormat="1" ht="12" customHeight="1" thickBot="1">
      <c r="B56" s="192"/>
      <c r="C56" s="193"/>
      <c r="D56" s="62"/>
      <c r="E56" s="62"/>
      <c r="F56" s="62"/>
      <c r="G56" s="62"/>
      <c r="H56" s="62"/>
      <c r="I56" s="62"/>
      <c r="J56" s="36"/>
      <c r="K56" s="37"/>
    </row>
    <row r="57" spans="2:8" s="14" customFormat="1" ht="11.25" customHeight="1">
      <c r="B57" s="38" t="s">
        <v>219</v>
      </c>
      <c r="C57" s="39"/>
      <c r="D57" s="39"/>
      <c r="E57" s="39"/>
      <c r="F57" s="39"/>
      <c r="G57" s="39"/>
      <c r="H57" s="39"/>
    </row>
    <row r="58" spans="2:11" s="14" customFormat="1" ht="4.5" customHeight="1" thickBot="1">
      <c r="B58" s="40"/>
      <c r="C58" s="40"/>
      <c r="D58" s="40"/>
      <c r="E58" s="40"/>
      <c r="F58" s="40"/>
      <c r="G58" s="40"/>
      <c r="H58" s="40"/>
      <c r="I58" s="40"/>
      <c r="J58" s="41"/>
      <c r="K58" s="40"/>
    </row>
    <row r="59" spans="2:11" s="14" customFormat="1" ht="13.5" thickBot="1">
      <c r="B59" s="87" t="s">
        <v>209</v>
      </c>
      <c r="C59" s="88"/>
      <c r="D59" s="88"/>
      <c r="E59" s="88"/>
      <c r="F59" s="88"/>
      <c r="G59" s="88"/>
      <c r="H59" s="88"/>
      <c r="I59" s="88"/>
      <c r="J59" s="88"/>
      <c r="K59" s="89"/>
    </row>
    <row r="60" spans="2:11" s="14" customFormat="1" ht="12.75">
      <c r="B60" s="239" t="s">
        <v>214</v>
      </c>
      <c r="C60" s="238"/>
      <c r="D60" s="237" t="s">
        <v>213</v>
      </c>
      <c r="E60" s="237"/>
      <c r="F60" s="237"/>
      <c r="G60" s="237"/>
      <c r="H60" s="237"/>
      <c r="I60" s="237"/>
      <c r="J60" s="238"/>
      <c r="K60" s="42" t="s">
        <v>212</v>
      </c>
    </row>
    <row r="61" spans="2:11" s="14" customFormat="1" ht="12.75">
      <c r="B61" s="245" t="s">
        <v>240</v>
      </c>
      <c r="C61" s="43" t="s">
        <v>210</v>
      </c>
      <c r="D61" s="270"/>
      <c r="E61" s="271"/>
      <c r="F61" s="271"/>
      <c r="G61" s="271"/>
      <c r="H61" s="271"/>
      <c r="I61" s="271"/>
      <c r="J61" s="272"/>
      <c r="K61" s="44"/>
    </row>
    <row r="62" spans="2:11" s="14" customFormat="1" ht="12.75">
      <c r="B62" s="246"/>
      <c r="C62" s="45" t="s">
        <v>231</v>
      </c>
      <c r="D62" s="240"/>
      <c r="E62" s="241"/>
      <c r="F62" s="241"/>
      <c r="G62" s="241"/>
      <c r="H62" s="241"/>
      <c r="I62" s="241"/>
      <c r="J62" s="242"/>
      <c r="K62" s="46"/>
    </row>
    <row r="63" spans="2:11" s="14" customFormat="1" ht="12.75">
      <c r="B63" s="246"/>
      <c r="C63" s="45" t="s">
        <v>244</v>
      </c>
      <c r="D63" s="240"/>
      <c r="E63" s="241"/>
      <c r="F63" s="241"/>
      <c r="G63" s="241"/>
      <c r="H63" s="241"/>
      <c r="I63" s="241"/>
      <c r="J63" s="242"/>
      <c r="K63" s="46"/>
    </row>
    <row r="64" spans="2:11" s="14" customFormat="1" ht="12.75">
      <c r="B64" s="246"/>
      <c r="C64" s="45"/>
      <c r="D64" s="240"/>
      <c r="E64" s="241"/>
      <c r="F64" s="241"/>
      <c r="G64" s="241"/>
      <c r="H64" s="241"/>
      <c r="I64" s="241"/>
      <c r="J64" s="242"/>
      <c r="K64" s="46"/>
    </row>
    <row r="65" spans="2:11" s="14" customFormat="1" ht="12.75">
      <c r="B65" s="247"/>
      <c r="C65" s="47"/>
      <c r="D65" s="262"/>
      <c r="E65" s="263"/>
      <c r="F65" s="263"/>
      <c r="G65" s="263"/>
      <c r="H65" s="263"/>
      <c r="I65" s="263"/>
      <c r="J65" s="264"/>
      <c r="K65" s="48"/>
    </row>
    <row r="66" spans="2:11" s="14" customFormat="1" ht="12.75">
      <c r="B66" s="253" t="s">
        <v>226</v>
      </c>
      <c r="C66" s="254"/>
      <c r="D66" s="265" t="s">
        <v>257</v>
      </c>
      <c r="E66" s="265"/>
      <c r="F66" s="265"/>
      <c r="G66" s="265"/>
      <c r="H66" s="265"/>
      <c r="I66" s="265"/>
      <c r="J66" s="265"/>
      <c r="K66" s="266"/>
    </row>
    <row r="67" spans="2:11" s="14" customFormat="1" ht="12.75">
      <c r="B67" s="253" t="s">
        <v>220</v>
      </c>
      <c r="C67" s="290"/>
      <c r="D67" s="273"/>
      <c r="E67" s="273"/>
      <c r="F67" s="273"/>
      <c r="G67" s="273"/>
      <c r="H67" s="273"/>
      <c r="I67" s="273"/>
      <c r="J67" s="273"/>
      <c r="K67" s="274"/>
    </row>
    <row r="68" spans="2:11" s="14" customFormat="1" ht="13.5" thickBot="1">
      <c r="B68" s="243" t="s">
        <v>221</v>
      </c>
      <c r="C68" s="244"/>
      <c r="D68" s="255" t="s">
        <v>258</v>
      </c>
      <c r="E68" s="255"/>
      <c r="F68" s="255"/>
      <c r="G68" s="255"/>
      <c r="H68" s="255"/>
      <c r="I68" s="255"/>
      <c r="J68" s="255"/>
      <c r="K68" s="256"/>
    </row>
    <row r="69" spans="2:8" s="14" customFormat="1" ht="4.5" customHeight="1" thickBot="1">
      <c r="B69" s="38"/>
      <c r="C69" s="38"/>
      <c r="D69" s="38"/>
      <c r="E69" s="38"/>
      <c r="F69" s="38"/>
      <c r="G69" s="38"/>
      <c r="H69" s="38"/>
    </row>
    <row r="70" spans="2:11" s="14" customFormat="1" ht="12" customHeight="1" thickBot="1">
      <c r="B70" s="87" t="s">
        <v>222</v>
      </c>
      <c r="C70" s="88"/>
      <c r="D70" s="88"/>
      <c r="E70" s="88"/>
      <c r="F70" s="88"/>
      <c r="G70" s="88"/>
      <c r="H70" s="88"/>
      <c r="I70" s="88"/>
      <c r="J70" s="88"/>
      <c r="K70" s="89"/>
    </row>
    <row r="71" spans="2:11" s="14" customFormat="1" ht="12" customHeight="1">
      <c r="B71" s="291" t="s">
        <v>223</v>
      </c>
      <c r="C71" s="292"/>
      <c r="D71" s="257"/>
      <c r="E71" s="258"/>
      <c r="F71" s="258"/>
      <c r="G71" s="258"/>
      <c r="H71" s="258"/>
      <c r="I71" s="258"/>
      <c r="J71" s="258"/>
      <c r="K71" s="259"/>
    </row>
    <row r="72" spans="2:11" s="14" customFormat="1" ht="12" customHeight="1">
      <c r="B72" s="277"/>
      <c r="C72" s="278"/>
      <c r="D72" s="230"/>
      <c r="E72" s="231"/>
      <c r="F72" s="231"/>
      <c r="G72" s="231"/>
      <c r="H72" s="231"/>
      <c r="I72" s="231"/>
      <c r="J72" s="231"/>
      <c r="K72" s="232"/>
    </row>
    <row r="73" spans="2:11" s="14" customFormat="1" ht="12" customHeight="1">
      <c r="B73" s="275" t="s">
        <v>223</v>
      </c>
      <c r="C73" s="276"/>
      <c r="D73" s="227"/>
      <c r="E73" s="228"/>
      <c r="F73" s="228"/>
      <c r="G73" s="228"/>
      <c r="H73" s="228"/>
      <c r="I73" s="228"/>
      <c r="J73" s="228"/>
      <c r="K73" s="229"/>
    </row>
    <row r="74" spans="2:11" s="14" customFormat="1" ht="12" customHeight="1">
      <c r="B74" s="277"/>
      <c r="C74" s="278"/>
      <c r="D74" s="230"/>
      <c r="E74" s="231"/>
      <c r="F74" s="231"/>
      <c r="G74" s="231"/>
      <c r="H74" s="231"/>
      <c r="I74" s="231"/>
      <c r="J74" s="231"/>
      <c r="K74" s="232"/>
    </row>
    <row r="75" spans="2:11" s="14" customFormat="1" ht="12" customHeight="1">
      <c r="B75" s="275" t="s">
        <v>223</v>
      </c>
      <c r="C75" s="276"/>
      <c r="D75" s="227"/>
      <c r="E75" s="228"/>
      <c r="F75" s="228"/>
      <c r="G75" s="228"/>
      <c r="H75" s="228"/>
      <c r="I75" s="228"/>
      <c r="J75" s="228"/>
      <c r="K75" s="229"/>
    </row>
    <row r="76" spans="2:11" s="14" customFormat="1" ht="12" customHeight="1">
      <c r="B76" s="277"/>
      <c r="C76" s="278"/>
      <c r="D76" s="230"/>
      <c r="E76" s="231"/>
      <c r="F76" s="231"/>
      <c r="G76" s="231"/>
      <c r="H76" s="231"/>
      <c r="I76" s="231"/>
      <c r="J76" s="231"/>
      <c r="K76" s="232"/>
    </row>
    <row r="77" spans="2:11" s="14" customFormat="1" ht="12" customHeight="1">
      <c r="B77" s="275" t="s">
        <v>224</v>
      </c>
      <c r="C77" s="276"/>
      <c r="D77" s="227"/>
      <c r="E77" s="228"/>
      <c r="F77" s="228"/>
      <c r="G77" s="228"/>
      <c r="H77" s="228"/>
      <c r="I77" s="228"/>
      <c r="J77" s="228"/>
      <c r="K77" s="229"/>
    </row>
    <row r="78" spans="2:11" s="14" customFormat="1" ht="12" customHeight="1">
      <c r="B78" s="277"/>
      <c r="C78" s="278"/>
      <c r="D78" s="230"/>
      <c r="E78" s="231"/>
      <c r="F78" s="231"/>
      <c r="G78" s="231"/>
      <c r="H78" s="231"/>
      <c r="I78" s="231"/>
      <c r="J78" s="231"/>
      <c r="K78" s="232"/>
    </row>
    <row r="79" spans="2:11" s="14" customFormat="1" ht="12" customHeight="1">
      <c r="B79" s="275" t="s">
        <v>224</v>
      </c>
      <c r="C79" s="276"/>
      <c r="D79" s="227"/>
      <c r="E79" s="228"/>
      <c r="F79" s="228"/>
      <c r="G79" s="228"/>
      <c r="H79" s="228"/>
      <c r="I79" s="228"/>
      <c r="J79" s="228"/>
      <c r="K79" s="229"/>
    </row>
    <row r="80" spans="2:11" s="14" customFormat="1" ht="12" customHeight="1">
      <c r="B80" s="277"/>
      <c r="C80" s="278"/>
      <c r="D80" s="230"/>
      <c r="E80" s="231"/>
      <c r="F80" s="231"/>
      <c r="G80" s="231"/>
      <c r="H80" s="231"/>
      <c r="I80" s="231"/>
      <c r="J80" s="231"/>
      <c r="K80" s="232"/>
    </row>
    <row r="81" spans="2:11" s="14" customFormat="1" ht="12" customHeight="1">
      <c r="B81" s="275" t="s">
        <v>224</v>
      </c>
      <c r="C81" s="276"/>
      <c r="D81" s="227"/>
      <c r="E81" s="228"/>
      <c r="F81" s="228"/>
      <c r="G81" s="228"/>
      <c r="H81" s="228"/>
      <c r="I81" s="228"/>
      <c r="J81" s="228"/>
      <c r="K81" s="229"/>
    </row>
    <row r="82" spans="2:11" s="14" customFormat="1" ht="12" customHeight="1">
      <c r="B82" s="277"/>
      <c r="C82" s="278"/>
      <c r="D82" s="230"/>
      <c r="E82" s="231"/>
      <c r="F82" s="231"/>
      <c r="G82" s="231"/>
      <c r="H82" s="231"/>
      <c r="I82" s="231"/>
      <c r="J82" s="231"/>
      <c r="K82" s="232"/>
    </row>
    <row r="83" spans="2:11" s="14" customFormat="1" ht="12" customHeight="1">
      <c r="B83" s="275" t="s">
        <v>224</v>
      </c>
      <c r="C83" s="276"/>
      <c r="D83" s="227"/>
      <c r="E83" s="228"/>
      <c r="F83" s="228"/>
      <c r="G83" s="228"/>
      <c r="H83" s="228"/>
      <c r="I83" s="228"/>
      <c r="J83" s="228"/>
      <c r="K83" s="229"/>
    </row>
    <row r="84" spans="2:11" s="14" customFormat="1" ht="12" customHeight="1">
      <c r="B84" s="277"/>
      <c r="C84" s="278"/>
      <c r="D84" s="230"/>
      <c r="E84" s="231"/>
      <c r="F84" s="231"/>
      <c r="G84" s="231"/>
      <c r="H84" s="231"/>
      <c r="I84" s="231"/>
      <c r="J84" s="231"/>
      <c r="K84" s="232"/>
    </row>
    <row r="85" spans="2:11" s="14" customFormat="1" ht="12" customHeight="1">
      <c r="B85" s="275" t="s">
        <v>224</v>
      </c>
      <c r="C85" s="276"/>
      <c r="D85" s="227"/>
      <c r="E85" s="228"/>
      <c r="F85" s="228"/>
      <c r="G85" s="228"/>
      <c r="H85" s="228"/>
      <c r="I85" s="228"/>
      <c r="J85" s="228"/>
      <c r="K85" s="229"/>
    </row>
    <row r="86" spans="2:11" s="14" customFormat="1" ht="12" customHeight="1" thickBot="1">
      <c r="B86" s="288"/>
      <c r="C86" s="289"/>
      <c r="D86" s="267"/>
      <c r="E86" s="268"/>
      <c r="F86" s="268"/>
      <c r="G86" s="268"/>
      <c r="H86" s="268"/>
      <c r="I86" s="268"/>
      <c r="J86" s="268"/>
      <c r="K86" s="269"/>
    </row>
    <row r="87" spans="2:11" s="14" customFormat="1" ht="4.5" customHeight="1" thickBot="1"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2:11" s="14" customFormat="1" ht="12" customHeight="1" thickBot="1">
      <c r="B88" s="87" t="s">
        <v>435</v>
      </c>
      <c r="C88" s="88"/>
      <c r="D88" s="88"/>
      <c r="E88" s="88"/>
      <c r="F88" s="88"/>
      <c r="G88" s="88"/>
      <c r="H88" s="88"/>
      <c r="I88" s="88"/>
      <c r="J88" s="88"/>
      <c r="K88" s="89"/>
    </row>
    <row r="89" spans="2:11" s="14" customFormat="1" ht="12" customHeight="1">
      <c r="B89" s="279"/>
      <c r="C89" s="280"/>
      <c r="D89" s="280"/>
      <c r="E89" s="280"/>
      <c r="F89" s="280"/>
      <c r="G89" s="280"/>
      <c r="H89" s="280"/>
      <c r="I89" s="280"/>
      <c r="J89" s="280"/>
      <c r="K89" s="281"/>
    </row>
    <row r="90" spans="2:11" s="14" customFormat="1" ht="12" customHeight="1">
      <c r="B90" s="282"/>
      <c r="C90" s="283"/>
      <c r="D90" s="283"/>
      <c r="E90" s="283"/>
      <c r="F90" s="283"/>
      <c r="G90" s="283"/>
      <c r="H90" s="283"/>
      <c r="I90" s="283"/>
      <c r="J90" s="283"/>
      <c r="K90" s="284"/>
    </row>
    <row r="91" spans="2:11" s="14" customFormat="1" ht="12" customHeight="1">
      <c r="B91" s="282"/>
      <c r="C91" s="283"/>
      <c r="D91" s="283"/>
      <c r="E91" s="283"/>
      <c r="F91" s="283"/>
      <c r="G91" s="283"/>
      <c r="H91" s="283"/>
      <c r="I91" s="283"/>
      <c r="J91" s="283"/>
      <c r="K91" s="284"/>
    </row>
    <row r="92" spans="2:11" s="14" customFormat="1" ht="12" customHeight="1" thickBot="1">
      <c r="B92" s="285"/>
      <c r="C92" s="286"/>
      <c r="D92" s="286"/>
      <c r="E92" s="286"/>
      <c r="F92" s="286"/>
      <c r="G92" s="286"/>
      <c r="H92" s="286"/>
      <c r="I92" s="286"/>
      <c r="J92" s="286"/>
      <c r="K92" s="287"/>
    </row>
    <row r="93" spans="2:11" s="14" customFormat="1" ht="4.5" customHeight="1" thickBo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s="14" customFormat="1" ht="12" customHeight="1" thickBot="1">
      <c r="B94" s="87" t="s">
        <v>434</v>
      </c>
      <c r="C94" s="88"/>
      <c r="D94" s="88"/>
      <c r="E94" s="88"/>
      <c r="F94" s="88"/>
      <c r="G94" s="88"/>
      <c r="H94" s="88"/>
      <c r="I94" s="88"/>
      <c r="J94" s="88"/>
      <c r="K94" s="89"/>
    </row>
    <row r="95" spans="2:11" s="14" customFormat="1" ht="82.5" customHeight="1">
      <c r="B95" s="50"/>
      <c r="C95" s="51"/>
      <c r="D95" s="51"/>
      <c r="E95" s="51"/>
      <c r="F95" s="51"/>
      <c r="G95" s="51"/>
      <c r="H95" s="51"/>
      <c r="I95" s="51"/>
      <c r="J95" s="51"/>
      <c r="K95" s="52"/>
    </row>
    <row r="96" spans="2:11" s="14" customFormat="1" ht="82.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s="14" customFormat="1" ht="82.5" customHeight="1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s="14" customFormat="1" ht="82.5" customHeight="1">
      <c r="B98" s="53"/>
      <c r="C98" s="54"/>
      <c r="D98" s="54"/>
      <c r="E98" s="54"/>
      <c r="F98" s="54"/>
      <c r="G98" s="54"/>
      <c r="H98" s="54"/>
      <c r="I98" s="54"/>
      <c r="J98" s="54"/>
      <c r="K98" s="55"/>
    </row>
    <row r="99" spans="2:11" s="14" customFormat="1" ht="82.5" customHeight="1">
      <c r="B99" s="53"/>
      <c r="C99" s="54"/>
      <c r="D99" s="54"/>
      <c r="E99" s="54"/>
      <c r="F99" s="54"/>
      <c r="G99" s="54"/>
      <c r="H99" s="54"/>
      <c r="I99" s="54"/>
      <c r="J99" s="54"/>
      <c r="K99" s="55"/>
    </row>
    <row r="100" spans="2:11" s="14" customFormat="1" ht="82.5" customHeight="1">
      <c r="B100" s="146"/>
      <c r="C100" s="147"/>
      <c r="D100" s="147"/>
      <c r="E100" s="147"/>
      <c r="F100" s="147"/>
      <c r="G100" s="147"/>
      <c r="H100" s="147"/>
      <c r="I100" s="147"/>
      <c r="J100" s="147"/>
      <c r="K100" s="148"/>
    </row>
    <row r="101" spans="2:11" s="14" customFormat="1" ht="48.75" customHeight="1" thickBo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1"/>
    </row>
    <row r="102" spans="2:11" s="14" customFormat="1" ht="7.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="14" customFormat="1" ht="12.75" hidden="1"/>
    <row r="104" s="14" customFormat="1" ht="12.75" hidden="1"/>
    <row r="105" s="14" customFormat="1" ht="12.75" hidden="1"/>
    <row r="106" s="14" customFormat="1" ht="12.75" hidden="1"/>
    <row r="107" s="14" customFormat="1" ht="12.75" hidden="1"/>
    <row r="108" s="14" customFormat="1" ht="12.75" hidden="1"/>
    <row r="109" s="14" customFormat="1" ht="12.75" hidden="1"/>
    <row r="110" s="14" customFormat="1" ht="12.75" hidden="1"/>
    <row r="111" s="14" customFormat="1" ht="12.75" hidden="1"/>
  </sheetData>
  <sheetProtection password="C7DF" sheet="1" objects="1" scenarios="1" selectLockedCells="1"/>
  <mergeCells count="134">
    <mergeCell ref="B67:C67"/>
    <mergeCell ref="B79:C80"/>
    <mergeCell ref="B81:C82"/>
    <mergeCell ref="B83:C84"/>
    <mergeCell ref="B71:C72"/>
    <mergeCell ref="B73:C74"/>
    <mergeCell ref="B94:K94"/>
    <mergeCell ref="B88:K88"/>
    <mergeCell ref="B89:K92"/>
    <mergeCell ref="B85:C86"/>
    <mergeCell ref="D62:J62"/>
    <mergeCell ref="D63:J63"/>
    <mergeCell ref="B33:C33"/>
    <mergeCell ref="B34:C34"/>
    <mergeCell ref="B35:C35"/>
    <mergeCell ref="B36:C36"/>
    <mergeCell ref="B52:C52"/>
    <mergeCell ref="B53:C53"/>
    <mergeCell ref="B100:K100"/>
    <mergeCell ref="B101:K101"/>
    <mergeCell ref="B59:K59"/>
    <mergeCell ref="D65:J65"/>
    <mergeCell ref="D66:K66"/>
    <mergeCell ref="D85:K86"/>
    <mergeCell ref="D61:J61"/>
    <mergeCell ref="D67:K67"/>
    <mergeCell ref="B75:C76"/>
    <mergeCell ref="B77:C78"/>
    <mergeCell ref="D68:K68"/>
    <mergeCell ref="D71:K72"/>
    <mergeCell ref="B8:C8"/>
    <mergeCell ref="B19:C19"/>
    <mergeCell ref="B21:C21"/>
    <mergeCell ref="B22:C22"/>
    <mergeCell ref="B9:C10"/>
    <mergeCell ref="B11:C12"/>
    <mergeCell ref="B14:C14"/>
    <mergeCell ref="B15:C16"/>
    <mergeCell ref="D83:K84"/>
    <mergeCell ref="B25:C25"/>
    <mergeCell ref="B26:C26"/>
    <mergeCell ref="B27:C27"/>
    <mergeCell ref="B28:C28"/>
    <mergeCell ref="B29:C29"/>
    <mergeCell ref="B30:C30"/>
    <mergeCell ref="B31:C31"/>
    <mergeCell ref="B32:C32"/>
    <mergeCell ref="B66:C66"/>
    <mergeCell ref="B50:C50"/>
    <mergeCell ref="B51:C51"/>
    <mergeCell ref="B13:C13"/>
    <mergeCell ref="B43:C43"/>
    <mergeCell ref="B44:C44"/>
    <mergeCell ref="B45:C45"/>
    <mergeCell ref="B46:C46"/>
    <mergeCell ref="B37:C37"/>
    <mergeCell ref="B38:C38"/>
    <mergeCell ref="D25:I25"/>
    <mergeCell ref="D26:I26"/>
    <mergeCell ref="B39:C39"/>
    <mergeCell ref="B40:C40"/>
    <mergeCell ref="J18:K18"/>
    <mergeCell ref="D9:K10"/>
    <mergeCell ref="D11:K12"/>
    <mergeCell ref="D13:K13"/>
    <mergeCell ref="D21:I21"/>
    <mergeCell ref="D22:I22"/>
    <mergeCell ref="D23:I23"/>
    <mergeCell ref="D24:I24"/>
    <mergeCell ref="B49:C49"/>
    <mergeCell ref="B18:C18"/>
    <mergeCell ref="B23:C23"/>
    <mergeCell ref="B24:C24"/>
    <mergeCell ref="B47:C47"/>
    <mergeCell ref="B48:C48"/>
    <mergeCell ref="B42:C42"/>
    <mergeCell ref="B20:C20"/>
    <mergeCell ref="B41:C41"/>
    <mergeCell ref="D79:K80"/>
    <mergeCell ref="D81:K82"/>
    <mergeCell ref="B56:C56"/>
    <mergeCell ref="D60:J60"/>
    <mergeCell ref="B60:C60"/>
    <mergeCell ref="D77:K78"/>
    <mergeCell ref="D64:J64"/>
    <mergeCell ref="B70:K70"/>
    <mergeCell ref="B68:C68"/>
    <mergeCell ref="B61:B65"/>
    <mergeCell ref="B4:C6"/>
    <mergeCell ref="J4:K6"/>
    <mergeCell ref="D73:K74"/>
    <mergeCell ref="D75:K76"/>
    <mergeCell ref="B54:C54"/>
    <mergeCell ref="B55:C55"/>
    <mergeCell ref="D18:I18"/>
    <mergeCell ref="D4:I4"/>
    <mergeCell ref="D5:I5"/>
    <mergeCell ref="D15:K16"/>
    <mergeCell ref="D31:I31"/>
    <mergeCell ref="D32:I32"/>
    <mergeCell ref="D8:G8"/>
    <mergeCell ref="E2:K2"/>
    <mergeCell ref="D7:G7"/>
    <mergeCell ref="D6:I6"/>
    <mergeCell ref="D19:I19"/>
    <mergeCell ref="D20:I20"/>
    <mergeCell ref="H14:K14"/>
    <mergeCell ref="D14:F14"/>
    <mergeCell ref="D27:I27"/>
    <mergeCell ref="D28:I28"/>
    <mergeCell ref="D29:I29"/>
    <mergeCell ref="D30:I30"/>
    <mergeCell ref="D43:I43"/>
    <mergeCell ref="D44:I44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5:I45"/>
    <mergeCell ref="D46:I46"/>
    <mergeCell ref="D54:I54"/>
    <mergeCell ref="D47:I47"/>
    <mergeCell ref="D48:I48"/>
    <mergeCell ref="D49:I49"/>
    <mergeCell ref="D50:I50"/>
    <mergeCell ref="D51:I51"/>
    <mergeCell ref="D52:I52"/>
    <mergeCell ref="D53:I53"/>
  </mergeCells>
  <conditionalFormatting sqref="C61:K65">
    <cfRule type="expression" priority="1" dxfId="33" stopIfTrue="1">
      <formula>$C61&lt;&gt;""</formula>
    </cfRule>
  </conditionalFormatting>
  <dataValidations count="4">
    <dataValidation type="list" allowBlank="1" showInputMessage="1" showErrorMessage="1" sqref="C61:C65">
      <formula1>AVAL</formula1>
    </dataValidation>
    <dataValidation type="list" showInputMessage="1" showErrorMessage="1" sqref="B71:C86">
      <formula1>ref</formula1>
    </dataValidation>
    <dataValidation type="list" showInputMessage="1" showErrorMessage="1" sqref="J19:K56">
      <formula1>PROC</formula1>
    </dataValidation>
    <dataValidation type="list" showInputMessage="1" showErrorMessage="1" sqref="E2:K2">
      <formula1>disc3lm5lm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68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Administrator</cp:lastModifiedBy>
  <cp:lastPrinted>2009-01-22T05:00:05Z</cp:lastPrinted>
  <dcterms:created xsi:type="dcterms:W3CDTF">2004-07-23T00:45:47Z</dcterms:created>
  <dcterms:modified xsi:type="dcterms:W3CDTF">2009-03-06T01:05:24Z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